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51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S12" i="7"/>
  <c r="T12" i="7"/>
  <c r="U12" i="7"/>
  <c r="V12" i="7"/>
  <c r="W12" i="7"/>
  <c r="R12" i="7"/>
  <c r="X12" i="7" l="1"/>
  <c r="X21" i="7"/>
  <c r="X13" i="7"/>
  <c r="X11" i="7"/>
  <c r="X20" i="7"/>
  <c r="X19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C26" i="7" s="1"/>
  <c r="Q18" i="7" l="1"/>
  <c r="Q13" i="7"/>
  <c r="Q15" i="7"/>
  <c r="Q11" i="7"/>
  <c r="Q20" i="7"/>
  <c r="Q12" i="7"/>
  <c r="Q16" i="7"/>
  <c r="Q21" i="7"/>
  <c r="Q19" i="7"/>
  <c r="Q14" i="7"/>
  <c r="Q17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<sst xmlns="http://schemas.openxmlformats.org/spreadsheetml/2006/main" count="1366" uniqueCount="675">
  <si>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</si>
  <si>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</si>
  <si>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</si>
  <si>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</si>
  <si>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</si>
  <si>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</si>
  <si>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</si>
  <si>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</si>
  <si>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</si>
  <si>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</si>
  <si>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</si>
  <si>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</si>
  <si>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</si>
  <si>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</si>
  <si>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</si>
  <si>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</si>
  <si>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</si>
  <si>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</si>
  <si>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</si>
  <si>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</si>
  <si>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</si>
  <si>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</si>
  <si>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</si>
  <si>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</si>
  <si>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</si>
  <si>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</si>
  <si>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</si>
  <si>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</si>
  <si>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</si>
  <si>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</si>
  <si>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</si>
  <si>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</si>
  <si>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</si>
  <si>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</si>
  <si>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</si>
  <si>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</si>
  <si>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</si>
  <si>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</si>
  <si>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</si>
  <si>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</si>
  <si>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</si>
  <si>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</si>
  <si>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</si>
  <si>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</si>
  <si>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</si>
  <si>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</si>
  <si>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</si>
  <si>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</si>
  <si>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</si>
  <si>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</si>
  <si>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</si>
  <si>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</si>
  <si>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</si>
  <si>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</si>
  <si>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</si>
  <si>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</si>
  <si>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</si>
  <si>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</si>
  <si>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</si>
  <si>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</si>
  <si>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</si>
  <si>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</si>
  <si>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</si>
  <si>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</si>
  <si>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</si>
  <si>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</si>
  <si>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</si>
  <si>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</si>
  <si>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</si>
  <si>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</si>
  <si>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</si>
  <si>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</si>
  <si>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</si>
  <si>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</si>
  <si>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</si>
  <si>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</si>
  <si>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</si>
  <si>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</si>
  <si>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</si>
  <si>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</si>
  <si>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</si>
  <si>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</si>
  <si>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</si>
  <si>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</si>
  <si>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</si>
  <si>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</si>
  <si>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</si>
  <si>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</si>
  <si>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</si>
  <si>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</si>
  <si>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</si>
  <si>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</si>
  <si>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</si>
  <si>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</si>
  <si>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</si>
  <si>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</si>
  <si>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</si>
  <si>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</si>
  <si>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</si>
  <si>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</si>
  <si>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</si>
  <si>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</si>
  <si>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</si>
  <si>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</si>
  <si>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</si>
  <si>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</si>
  <si>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</si>
  <si>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</si>
  <si>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</si>
  <si>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</si>
  <si>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</si>
  <si>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</si>
  <si>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</si>
  <si>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</si>
  <si>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</si>
  <si>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</si>
  <si>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</si>
  <si>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</si>
  <si>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</si>
  <si>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</si>
  <si>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</si>
  <si>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</si>
  <si>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</si>
  <si>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</si>
  <si>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</si>
  <si>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</si>
  <si>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</si>
  <si>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</si>
  <si>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</si>
  <si>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</si>
  <si>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</si>
  <si>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</si>
  <si>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</si>
  <si>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</si>
  <si>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</si>
  <si>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</si>
  <si>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</si>
  <si>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</si>
  <si>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</si>
  <si>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</si>
  <si>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</si>
  <si>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</si>
  <si>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</si>
  <si>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</si>
  <si>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</si>
  <si>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</si>
  <si>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</si>
  <si>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</si>
  <si>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</si>
  <si>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</si>
  <si>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</si>
  <si>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</si>
  <si>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</si>
  <si>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</si>
  <si>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</si>
  <si>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</si>
  <si>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</si>
  <si>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</si>
  <si>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</si>
  <si>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</si>
  <si>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</si>
  <si>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</si>
  <si>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</si>
  <si>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</si>
  <si>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</si>
  <si>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</si>
  <si>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</si>
  <si>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</si>
  <si>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</si>
  <si>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</si>
  <si>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</si>
  <si>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</si>
  <si>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</si>
  <si>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</si>
  <si>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</si>
  <si>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</si>
  <si>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</si>
  <si>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</si>
  <si>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</si>
  <si>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</si>
  <si>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</si>
  <si>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</si>
  <si>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</si>
  <si>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</si>
  <si>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</si>
  <si>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</si>
  <si>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</si>
  <si>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</si>
  <si>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</si>
  <si>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</si>
  <si>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</si>
  <si>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</si>
  <si>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</si>
  <si>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</si>
  <si>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</si>
  <si>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</si>
  <si>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</si>
  <si>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</si>
  <si>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</si>
  <si>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</si>
  <si>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</si>
  <si>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</si>
  <si>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</si>
  <si>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</si>
  <si>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</si>
  <si>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</si>
  <si>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</si>
  <si>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</si>
  <si>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</si>
  <si>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</si>
  <si>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</si>
  <si>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</si>
  <si>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</si>
  <si>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</si>
  <si>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</si>
  <si>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</si>
  <si>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</si>
  <si>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</si>
  <si>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</si>
  <si>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</si>
  <si>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</si>
  <si>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</si>
  <si>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</si>
  <si>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</si>
  <si>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</si>
  <si>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</si>
  <si>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</si>
  <si>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</si>
  <si>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</si>
  <si>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</si>
  <si>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</si>
  <si>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</si>
  <si>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</si>
  <si>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</si>
  <si>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</si>
  <si>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</si>
  <si>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</si>
  <si>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</si>
  <si>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</si>
  <si>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</si>
  <si>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</si>
  <si>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</si>
  <si>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</si>
  <si>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</si>
  <si>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</si>
  <si>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</si>
  <si>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</si>
  <si>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</si>
  <si>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</si>
  <si>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</si>
  <si>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</si>
  <si>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</si>
  <si>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</si>
  <si>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</si>
  <si>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</si>
  <si>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</si>
  <si>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</si>
  <si>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</si>
  <si>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</si>
  <si>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</si>
  <si>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</si>
  <si>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</si>
  <si>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</si>
  <si>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</si>
  <si>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</si>
  <si>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</si>
  <si>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</si>
  <si>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</si>
  <si>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</si>
  <si>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</si>
  <si>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</si>
  <si>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</si>
  <si>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</si>
  <si>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</si>
  <si>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</si>
  <si>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</si>
  <si>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</si>
  <si>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</si>
  <si>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</si>
  <si>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</si>
  <si>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</si>
  <si>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</si>
  <si>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</si>
  <si>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</si>
  <si>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</si>
  <si>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</si>
  <si>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</si>
  <si>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</si>
  <si>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</si>
  <si>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</si>
  <si>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</si>
  <si>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</si>
  <si>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</si>
  <si>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</si>
  <si>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</si>
  <si>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</si>
  <si>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</si>
  <si>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</si>
  <si>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</si>
  <si>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</si>
  <si>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</si>
  <si>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</si>
  <si>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</si>
  <si>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</si>
  <si>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</si>
  <si>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</si>
  <si>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</si>
  <si>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</si>
  <si>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</si>
  <si>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</si>
  <si>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</si>
  <si>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</si>
  <si>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</si>
  <si>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</si>
  <si>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</si>
  <si>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</si>
  <si>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</si>
  <si>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</si>
  <si>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</si>
  <si>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</si>
  <si>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</si>
  <si>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</si>
  <si>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</si>
  <si>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</si>
  <si>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</si>
  <si>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</si>
  <si>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</si>
  <si>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</si>
  <si>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</si>
  <si>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</si>
  <si>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</si>
  <si>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</si>
  <si>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</si>
  <si>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</si>
  <si>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</si>
  <si>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</si>
  <si>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</si>
  <si>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</si>
  <si>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</si>
  <si>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</si>
  <si>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</si>
  <si>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</si>
  <si>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</si>
  <si>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</si>
  <si>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</si>
  <si>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</si>
  <si>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</si>
  <si>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</si>
  <si>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</si>
  <si>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</si>
  <si>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</si>
  <si>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</si>
  <si>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</si>
  <si>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</si>
  <si>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</si>
  <si>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</si>
  <si>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</si>
  <si>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</si>
  <si>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</si>
  <si>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</si>
  <si>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</si>
  <si>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</si>
  <si>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</si>
  <si>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</si>
  <si>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</si>
  <si>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</si>
  <si>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</si>
  <si>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</si>
  <si>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</si>
  <si>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</si>
  <si>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</si>
  <si>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</si>
  <si>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</si>
  <si>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</si>
  <si>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</si>
  <si>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</si>
  <si>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</si>
  <si>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</si>
  <si>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</si>
  <si>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</si>
  <si>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</si>
  <si>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</si>
  <si>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</si>
  <si>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</si>
  <si>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</si>
  <si>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</si>
  <si>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</si>
  <si>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</si>
  <si>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</si>
  <si>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</si>
  <si>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</si>
  <si>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</si>
  <si>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</si>
  <si>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</si>
  <si>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</si>
  <si>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</si>
  <si>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</si>
  <si>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</si>
  <si>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</si>
  <si>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</si>
  <si>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</si>
  <si>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</si>
  <si>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</si>
  <si>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</si>
  <si>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</si>
  <si>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</si>
  <si>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</si>
  <si>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</si>
  <si>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</si>
  <si>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</si>
  <si>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</si>
  <si>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</si>
  <si>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</si>
  <si>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</si>
  <si>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</si>
  <si>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</si>
  <si>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</si>
  <si>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</si>
  <si>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</si>
  <si>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</si>
  <si>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</si>
  <si>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</si>
  <si>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</si>
  <si>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</si>
  <si>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</si>
  <si>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</si>
  <si>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</si>
  <si>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</si>
  <si>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</si>
  <si>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</si>
  <si>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</si>
  <si>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</si>
  <si>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</si>
  <si>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</si>
  <si>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</si>
  <si>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</si>
  <si>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</si>
  <si>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</si>
  <si>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</si>
  <si>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</si>
  <si>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</si>
  <si>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</si>
  <si>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</si>
  <si>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</si>
  <si>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</si>
  <si>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</si>
  <si>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</si>
  <si>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</si>
  <si>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</si>
  <si>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</si>
  <si>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</si>
  <si>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</si>
  <si>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</si>
  <si>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</si>
  <si>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</si>
  <si>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</si>
  <si>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</si>
  <si>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</si>
  <si>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</si>
  <si>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</si>
  <si>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</si>
  <si>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</si>
  <si>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</si>
  <si>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</si>
  <si>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</si>
  <si>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</si>
  <si>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</si>
  <si>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</si>
  <si>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</si>
  <si>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</si>
  <si>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</si>
  <si>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</si>
  <si>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</si>
  <si>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</si>
  <si>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</si>
  <si>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</si>
  <si>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</si>
  <si>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</si>
  <si>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</si>
  <si>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</si>
  <si>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</si>
  <si>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</si>
  <si>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</si>
  <si>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</si>
  <si>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</si>
  <si>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</si>
  <si>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</si>
  <si>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</si>
  <si>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</si>
  <si>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</si>
  <si>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</si>
  <si>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</si>
  <si>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</si>
  <si>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</si>
  <si>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</si>
  <si>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</si>
  <si>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</si>
  <si>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</si>
  <si>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</si>
  <si>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</si>
  <si>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</si>
  <si>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</si>
  <si>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</si>
  <si>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</si>
  <si>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</si>
  <si>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</si>
  <si>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</si>
  <si>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</si>
  <si>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</si>
  <si>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</si>
  <si>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</si>
  <si>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</si>
  <si>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</si>
  <si>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</si>
  <si>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</si>
  <si>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</si>
  <si>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</si>
  <si>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</si>
  <si>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</si>
  <si>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</si>
  <si>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</si>
  <si>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</si>
  <si>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</si>
  <si>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</si>
  <si>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</si>
  <si>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</si>
  <si>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</si>
  <si>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</si>
  <si>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</si>
  <si>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</si>
  <si>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</si>
  <si>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</si>
  <si>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</si>
  <si>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</si>
  <si>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</si>
  <si>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</si>
  <si>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</si>
  <si>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</si>
  <si>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</si>
  <si>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</si>
  <si>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</si>
  <si>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</si>
  <si>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</si>
  <si>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</si>
  <si>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</si>
  <si>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</si>
  <si>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</si>
  <si>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</si>
  <si>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</si>
  <si>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</si>
  <si>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</si>
  <si>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</si>
  <si>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</si>
  <si>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</si>
  <si>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</si>
  <si>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</si>
  <si>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</si>
  <si>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</si>
  <si>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</si>
  <si>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</si>
  <si>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</si>
  <si>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</si>
  <si>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</si>
  <si>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</si>
  <si>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</si>
  <si>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</si>
  <si>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</si>
  <si>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</si>
  <si>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</si>
  <si>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</si>
  <si>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</si>
  <si>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</si>
  <si>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</si>
  <si>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</si>
  <si>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</si>
  <si>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</si>
  <si>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</si>
  <si>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</si>
  <si>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</si>
  <si>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</si>
  <si>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</si>
  <si>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</si>
  <si>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</si>
  <si>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</si>
  <si>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</si>
  <si>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</si>
  <si>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</si>
  <si>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</si>
  <si>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</si>
  <si>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</si>
  <si>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</si>
  <si>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</si>
  <si>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</si>
  <si>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</si>
  <si>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</si>
  <si>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</si>
  <si>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</si>
  <si>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</si>
  <si>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</si>
  <si>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</si>
  <si>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</si>
  <si>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</si>
  <si>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</si>
  <si>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</si>
  <si>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</si>
  <si>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</si>
  <si>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</si>
  <si>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</si>
  <si>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</si>
  <si>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</si>
  <si>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</si>
  <si>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</si>
  <si>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</si>
  <si>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</si>
  <si>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</si>
  <si>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</si>
  <si>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</si>
  <si>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</si>
  <si>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</si>
  <si>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</si>
  <si>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</si>
  <si>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</si>
  <si>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</si>
  <si>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</si>
  <si>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</si>
  <si>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</si>
  <si>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</si>
  <si>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</si>
  <si>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</si>
  <si>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</si>
  <si>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</si>
  <si>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</si>
  <si>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</si>
  <si>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</si>
  <si>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</si>
  <si>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</si>
  <si>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</si>
  <si>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</si>
  <si>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</si>
  <si>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</si>
  <si>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</si>
  <si>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</si>
  <si>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</si>
  <si>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</si>
  <si>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</si>
  <si>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</si>
  <si>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</si>
  <si>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</si>
  <si>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</si>
  <si>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</si>
  <si>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</si>
  <si>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</si>
  <si>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</si>
  <si>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</si>
  <si>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</si>
  <si>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</si>
  <si>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</si>
  <si>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Waren GmbH</t>
  </si>
  <si>
    <t>9870005900005</t>
  </si>
  <si>
    <t>Ernst-Alban-Straße 2</t>
  </si>
  <si>
    <t>Waren (Müritz)</t>
  </si>
  <si>
    <t>Silvio Oppermann</t>
  </si>
  <si>
    <t>edm@stadtwerke-waren.de</t>
  </si>
  <si>
    <t>03991 / 185 - 118</t>
  </si>
  <si>
    <t>GASPOOLNH7000591</t>
  </si>
  <si>
    <t>Waren + OT</t>
  </si>
  <si>
    <t>Waren</t>
  </si>
  <si>
    <t>Deutscher Wetterdienst DWD</t>
  </si>
  <si>
    <t>DE_GBA04</t>
  </si>
  <si>
    <t>DE_GBD04</t>
  </si>
  <si>
    <t>DE_GBH04</t>
  </si>
  <si>
    <t>DE_GGA04</t>
  </si>
  <si>
    <t>DE_GHA04</t>
  </si>
  <si>
    <t>DE_GKO04</t>
  </si>
  <si>
    <t>DE_GMK04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</si>
</sst>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A2" sqref="A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3" t="s">
        <v>656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4"/>
      <c r="G5" s="2"/>
    </row>
    <row r="6" spans="1:8" ht="15" customHeight="1">
      <c r="B6" s="22"/>
      <c r="C6" s="63" t="s">
        <v>655</v>
      </c>
      <c r="D6" s="27">
        <v>42278</v>
      </c>
      <c r="E6" s="15"/>
      <c r="F6" s="44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4"/>
      <c r="G8" s="2"/>
    </row>
    <row r="9" spans="1:8" ht="15" customHeight="1">
      <c r="B9" s="23" t="s">
        <v>71</v>
      </c>
      <c r="C9" s="5" t="s">
        <v>261</v>
      </c>
      <c r="D9" s="337" t="s">
        <v>657</v>
      </c>
      <c r="E9" s="15"/>
      <c r="F9" s="44"/>
      <c r="G9" s="2"/>
    </row>
    <row r="10" spans="1:8" ht="15" customHeight="1">
      <c r="B10" s="22"/>
      <c r="C10" s="5"/>
      <c r="D10" s="28"/>
      <c r="E10" s="15"/>
      <c r="F10" s="44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8" t="s">
        <v>658</v>
      </c>
      <c r="E11" s="15"/>
      <c r="F11" s="44"/>
    </row>
    <row r="12" spans="1:8" s="2" customFormat="1" ht="15" customHeight="1">
      <c r="A12" s="8"/>
      <c r="B12" s="22"/>
      <c r="C12" s="5"/>
      <c r="D12" s="28"/>
      <c r="E12" s="15"/>
      <c r="F12" s="44"/>
    </row>
    <row r="13" spans="1:8" ht="15" customHeight="1">
      <c r="B13" s="23" t="s">
        <v>73</v>
      </c>
      <c r="C13" s="5" t="s">
        <v>262</v>
      </c>
      <c r="D13" s="339" t="s">
        <v>659</v>
      </c>
      <c r="E13" s="15"/>
      <c r="F13" s="44"/>
      <c r="G13" s="2"/>
    </row>
    <row r="14" spans="1:8" ht="15" customHeight="1">
      <c r="B14" s="22"/>
      <c r="C14" s="5"/>
      <c r="D14" s="29"/>
      <c r="E14" s="15"/>
      <c r="F14" s="44"/>
      <c r="G14" s="2"/>
    </row>
    <row r="15" spans="1:8" ht="15" customHeight="1">
      <c r="B15" s="23" t="s">
        <v>74</v>
      </c>
      <c r="C15" s="5" t="s">
        <v>263</v>
      </c>
      <c r="D15" s="340">
        <v>17192</v>
      </c>
      <c r="E15" s="15"/>
      <c r="F15" s="44"/>
      <c r="G15" s="2"/>
    </row>
    <row r="16" spans="1:8" ht="15" customHeight="1">
      <c r="B16" s="22"/>
      <c r="C16" s="5"/>
      <c r="D16" s="29"/>
      <c r="E16" s="15"/>
      <c r="F16" s="44"/>
      <c r="G16" s="2"/>
    </row>
    <row r="17" spans="1:15" ht="15" customHeight="1">
      <c r="B17" s="23" t="s">
        <v>75</v>
      </c>
      <c r="C17" s="5" t="s">
        <v>264</v>
      </c>
      <c r="D17" s="341" t="s">
        <v>660</v>
      </c>
      <c r="E17" s="15"/>
      <c r="F17" s="44"/>
      <c r="G17" s="2"/>
    </row>
    <row r="18" spans="1:15" ht="15" customHeight="1">
      <c r="B18" s="22"/>
      <c r="C18" s="5"/>
      <c r="D18" s="29"/>
      <c r="E18" s="15"/>
      <c r="F18" s="44"/>
      <c r="G18" s="2"/>
    </row>
    <row r="19" spans="1:15" ht="15" customHeight="1">
      <c r="B19" s="23" t="s">
        <v>76</v>
      </c>
      <c r="C19" s="5" t="s">
        <v>265</v>
      </c>
      <c r="D19" s="342" t="s">
        <v>661</v>
      </c>
      <c r="E19" s="15"/>
      <c r="F19" s="44"/>
      <c r="G19" s="2"/>
    </row>
    <row r="20" spans="1:15" ht="15" customHeight="1">
      <c r="B20" s="22"/>
      <c r="C20" s="5"/>
      <c r="D20" s="29"/>
      <c r="E20" s="15"/>
      <c r="F20" s="44"/>
      <c r="G20" s="2"/>
    </row>
    <row r="21" spans="1:15" ht="15" customHeight="1">
      <c r="B21" s="23" t="s">
        <v>77</v>
      </c>
      <c r="C21" s="5" t="s">
        <v>266</v>
      </c>
      <c r="D21" s="343" t="s">
        <v>662</v>
      </c>
      <c r="E21" s="15"/>
      <c r="F21" s="44"/>
      <c r="G21" s="2"/>
    </row>
    <row r="22" spans="1:15" ht="15" customHeight="1">
      <c r="B22" s="22"/>
      <c r="C22" s="5"/>
      <c r="D22" s="29"/>
      <c r="E22" s="15"/>
      <c r="F22" s="44"/>
      <c r="G22" s="2"/>
    </row>
    <row r="23" spans="1:15" ht="15" customHeight="1">
      <c r="B23" s="23" t="s">
        <v>78</v>
      </c>
      <c r="C23" s="5" t="s">
        <v>267</v>
      </c>
      <c r="D23" s="344" t="s">
        <v>663</v>
      </c>
      <c r="E23" s="15"/>
      <c r="F23" s="44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345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1" t="s">
        <v>397</v>
      </c>
      <c r="E27" s="39"/>
      <c r="F27" s="11"/>
    </row>
    <row r="28" spans="1:15">
      <c r="B28" s="15"/>
      <c r="C28" s="62" t="s">
        <v>504</v>
      </c>
      <c r="D28" s="45" t="str">
        <f>IF(D27&lt;&gt;C28,VLOOKUP(D27,$C$29:$D$48,2,FALSE),C28)</f>
        <v>Stadtwerke Waren GmbH</v>
      </c>
      <c r="E28" s="38"/>
      <c r="F28" s="11"/>
      <c r="G28" s="2"/>
    </row>
    <row r="29" spans="1:15">
      <c r="B29" s="15"/>
      <c r="C29" s="22" t="s">
        <v>397</v>
      </c>
      <c r="D29" s="346" t="s">
        <v>657</v>
      </c>
      <c r="E29" s="40"/>
      <c r="F29" s="11"/>
      <c r="G29" s="2"/>
    </row>
    <row r="30" spans="1:15">
      <c r="B30" s="15"/>
      <c r="C30" s="22" t="s">
        <v>398</v>
      </c>
      <c r="D30" s="42"/>
      <c r="E30" s="40"/>
      <c r="F30" s="44"/>
      <c r="G30" s="2"/>
    </row>
    <row r="31" spans="1:15">
      <c r="B31" s="15"/>
      <c r="C31" s="22" t="s">
        <v>423</v>
      </c>
      <c r="D31" s="43"/>
      <c r="E31" s="40"/>
      <c r="F31" s="44"/>
      <c r="G31" s="2"/>
    </row>
    <row r="32" spans="1:15">
      <c r="B32" s="15"/>
      <c r="C32" s="22" t="s">
        <v>424</v>
      </c>
      <c r="D32" s="43"/>
      <c r="E32" s="40"/>
      <c r="F32" s="44"/>
      <c r="G32" s="2"/>
    </row>
    <row r="33" spans="2:7">
      <c r="B33" s="15"/>
      <c r="C33" s="22" t="s">
        <v>425</v>
      </c>
      <c r="D33" s="42"/>
      <c r="E33" s="40"/>
      <c r="F33" s="44"/>
      <c r="G33" s="2"/>
    </row>
    <row r="34" spans="2:7">
      <c r="B34" s="15"/>
      <c r="C34" s="22" t="s">
        <v>426</v>
      </c>
      <c r="D34" s="43"/>
      <c r="E34" s="40"/>
      <c r="F34" s="44"/>
      <c r="G34" s="2"/>
    </row>
    <row r="35" spans="2:7">
      <c r="B35" s="15"/>
      <c r="C35" s="22" t="s">
        <v>427</v>
      </c>
      <c r="D35" s="43"/>
      <c r="E35" s="40"/>
      <c r="F35" s="44"/>
      <c r="G35" s="2"/>
    </row>
    <row r="36" spans="2:7">
      <c r="B36" s="15"/>
      <c r="C36" s="22" t="s">
        <v>428</v>
      </c>
      <c r="D36" s="43"/>
      <c r="E36" s="40"/>
      <c r="F36" s="44"/>
      <c r="G36" s="2"/>
    </row>
    <row r="37" spans="2:7">
      <c r="B37" s="15"/>
      <c r="C37" s="22" t="s">
        <v>429</v>
      </c>
      <c r="D37" s="43"/>
      <c r="E37" s="40"/>
      <c r="F37" s="44"/>
      <c r="G37" s="2"/>
    </row>
    <row r="38" spans="2:7">
      <c r="B38" s="15"/>
      <c r="C38" s="22" t="s">
        <v>434</v>
      </c>
      <c r="D38" s="43"/>
      <c r="E38" s="40"/>
      <c r="F38" s="44"/>
      <c r="G38" s="2"/>
    </row>
    <row r="39" spans="2:7">
      <c r="B39" s="15"/>
      <c r="C39" s="22" t="s">
        <v>435</v>
      </c>
      <c r="D39" s="43"/>
      <c r="E39" s="40"/>
      <c r="F39" s="44"/>
      <c r="G39" s="2"/>
    </row>
    <row r="40" spans="2:7">
      <c r="B40" s="15"/>
      <c r="C40" s="22" t="s">
        <v>436</v>
      </c>
      <c r="D40" s="43"/>
      <c r="E40" s="40"/>
      <c r="F40" s="44"/>
      <c r="G40" s="2"/>
    </row>
    <row r="41" spans="2:7">
      <c r="B41" s="15"/>
      <c r="C41" s="22" t="s">
        <v>437</v>
      </c>
      <c r="D41" s="43"/>
      <c r="E41" s="40"/>
      <c r="F41" s="44"/>
      <c r="G41" s="2"/>
    </row>
    <row r="42" spans="2:7">
      <c r="B42" s="15"/>
      <c r="C42" s="22" t="s">
        <v>438</v>
      </c>
      <c r="D42" s="43"/>
      <c r="E42" s="40"/>
      <c r="F42" s="44"/>
      <c r="G42" s="2"/>
    </row>
    <row r="43" spans="2:7">
      <c r="B43" s="15"/>
      <c r="C43" s="22" t="s">
        <v>439</v>
      </c>
      <c r="D43" s="43"/>
      <c r="E43" s="40"/>
      <c r="F43" s="44"/>
      <c r="G43" s="2"/>
    </row>
    <row r="44" spans="2:7">
      <c r="B44" s="15"/>
      <c r="C44" s="22" t="s">
        <v>440</v>
      </c>
      <c r="D44" s="43"/>
      <c r="E44" s="40"/>
      <c r="F44" s="44"/>
      <c r="G44" s="2"/>
    </row>
    <row r="45" spans="2:7">
      <c r="B45" s="15"/>
      <c r="C45" s="22" t="s">
        <v>441</v>
      </c>
      <c r="D45" s="43"/>
      <c r="E45" s="40"/>
      <c r="F45" s="44"/>
      <c r="G45" s="2"/>
    </row>
    <row r="46" spans="2:7">
      <c r="B46" s="15"/>
      <c r="C46" s="22" t="s">
        <v>442</v>
      </c>
      <c r="D46" s="43"/>
      <c r="E46" s="40"/>
      <c r="F46" s="44"/>
    </row>
    <row r="47" spans="2:7">
      <c r="B47" s="15"/>
      <c r="C47" s="22" t="s">
        <v>443</v>
      </c>
      <c r="D47" s="43"/>
      <c r="E47" s="40"/>
      <c r="F47" s="44"/>
    </row>
    <row r="48" spans="2:7">
      <c r="B48" s="15"/>
      <c r="C48" s="22" t="s">
        <v>444</v>
      </c>
      <c r="D48" s="43"/>
      <c r="E48" s="40"/>
      <c r="F48" s="44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4" zoomScale="80" zoomScaleNormal="80" workbookViewId="0">
      <selection activeCell="A24" sqref="A2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3" t="s">
        <v>448</v>
      </c>
      <c r="D5" s="55" t="str">
        <f>Netzbetreiber!$D$9</f>
        <v>Stadtwerke Waren GmbH</v>
      </c>
      <c r="H5" s="64"/>
      <c r="I5" s="64"/>
      <c r="J5" s="64"/>
      <c r="K5" s="64"/>
    </row>
    <row r="6" spans="2:15" ht="15" customHeight="1">
      <c r="B6" s="22"/>
      <c r="C6" s="58" t="s">
        <v>447</v>
      </c>
      <c r="D6" s="55" t="str">
        <f>Netzbetreiber!D28</f>
        <v>Stadtwerke Waren GmbH</v>
      </c>
      <c r="E6" s="15"/>
      <c r="H6" s="64"/>
      <c r="I6" s="64"/>
      <c r="J6" s="64"/>
      <c r="K6" s="64"/>
    </row>
    <row r="7" spans="2:15" ht="15" customHeight="1">
      <c r="B7" s="22"/>
      <c r="C7" s="57" t="s">
        <v>490</v>
      </c>
      <c r="D7" s="326" t="str">
        <f>Netzbetreiber!$D$11</f>
        <v>9870005900005</v>
      </c>
      <c r="E7" s="15"/>
      <c r="H7" s="64"/>
      <c r="I7" s="64"/>
      <c r="J7" s="64"/>
      <c r="K7" s="64"/>
    </row>
    <row r="8" spans="2:15" ht="15" customHeight="1">
      <c r="B8" s="22"/>
      <c r="C8" s="53" t="s">
        <v>133</v>
      </c>
      <c r="D8" s="47">
        <f>Netzbetreiber!$D$6</f>
        <v>42278</v>
      </c>
      <c r="E8" s="15"/>
      <c r="H8" s="64"/>
      <c r="I8" s="64"/>
      <c r="J8" s="64"/>
      <c r="K8" s="64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69" t="s">
        <v>256</v>
      </c>
      <c r="I11" s="269" t="s">
        <v>259</v>
      </c>
      <c r="J11" s="269" t="s">
        <v>260</v>
      </c>
      <c r="K11" s="64"/>
    </row>
    <row r="12" spans="2:15" ht="15" customHeight="1">
      <c r="B12" s="22"/>
      <c r="C12" s="5"/>
      <c r="D12" s="29"/>
      <c r="E12" s="15"/>
      <c r="H12" s="64"/>
      <c r="I12" s="64"/>
      <c r="J12" s="64"/>
      <c r="K12" s="64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69" t="s">
        <v>618</v>
      </c>
      <c r="I13" s="269" t="s">
        <v>619</v>
      </c>
      <c r="J13" s="64"/>
      <c r="K13" s="64"/>
    </row>
    <row r="14" spans="2:15" ht="15" customHeight="1">
      <c r="B14" s="22"/>
      <c r="C14" s="5"/>
      <c r="D14" s="29"/>
      <c r="E14" s="15"/>
      <c r="H14" s="64"/>
      <c r="I14" s="64"/>
      <c r="J14" s="64"/>
      <c r="K14" s="64"/>
    </row>
    <row r="15" spans="2:15" ht="15" customHeight="1">
      <c r="B15" s="7" t="s">
        <v>83</v>
      </c>
      <c r="C15" s="5" t="s">
        <v>433</v>
      </c>
      <c r="D15" s="41" t="s">
        <v>337</v>
      </c>
      <c r="E15" s="15"/>
      <c r="H15" s="64"/>
      <c r="I15" s="64"/>
      <c r="J15" s="64"/>
      <c r="K15" s="64"/>
    </row>
    <row r="16" spans="2:15" ht="15" customHeight="1">
      <c r="B16" s="23"/>
      <c r="C16" s="5" t="s">
        <v>432</v>
      </c>
      <c r="D16" s="347" t="s">
        <v>664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370</v>
      </c>
      <c r="D18" s="46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577</v>
      </c>
      <c r="I19" s="268" t="s">
        <v>491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492</v>
      </c>
      <c r="I20" s="268" t="s">
        <v>493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615</v>
      </c>
      <c r="D22" s="46" t="s">
        <v>611</v>
      </c>
      <c r="E22" s="15"/>
      <c r="H22" s="265" t="s">
        <v>611</v>
      </c>
      <c r="I22" s="265" t="s">
        <v>612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6" t="s">
        <v>613</v>
      </c>
      <c r="E23" s="15"/>
      <c r="H23" s="265" t="s">
        <v>614</v>
      </c>
      <c r="I23" s="8" t="s">
        <v>610</v>
      </c>
      <c r="J23" s="8"/>
      <c r="K23" s="8"/>
      <c r="L23" s="266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5" t="s">
        <v>613</v>
      </c>
      <c r="I24" s="265" t="s">
        <v>620</v>
      </c>
      <c r="J24" s="8"/>
      <c r="K24" s="8"/>
      <c r="L24" s="268" t="s">
        <v>621</v>
      </c>
      <c r="M24" s="268" t="s">
        <v>623</v>
      </c>
      <c r="N24" s="268" t="s">
        <v>622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372</v>
      </c>
      <c r="C26" s="6" t="s">
        <v>580</v>
      </c>
      <c r="D26" s="41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624</v>
      </c>
      <c r="D27" s="41" t="s">
        <v>625</v>
      </c>
      <c r="E27" s="15"/>
      <c r="H27" s="295" t="s">
        <v>625</v>
      </c>
      <c r="I27" s="267" t="s">
        <v>626</v>
      </c>
      <c r="J27" s="267" t="s">
        <v>627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68" t="s">
        <v>628</v>
      </c>
      <c r="I28" s="268" t="s">
        <v>629</v>
      </c>
      <c r="J28" s="268" t="s">
        <v>630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68" t="s">
        <v>631</v>
      </c>
      <c r="I29" s="268" t="s">
        <v>632</v>
      </c>
      <c r="J29" s="268" t="s">
        <v>633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496</v>
      </c>
      <c r="C31" s="6" t="s">
        <v>579</v>
      </c>
      <c r="D31" s="41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634</v>
      </c>
      <c r="I32" s="268" t="s">
        <v>635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636</v>
      </c>
      <c r="I33" s="265" t="s">
        <v>631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551</v>
      </c>
      <c r="C35" s="24" t="s">
        <v>498</v>
      </c>
      <c r="D35" s="41">
        <v>10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5"/>
      <c r="J37" s="265"/>
      <c r="K37" s="265"/>
      <c r="L37" s="265"/>
      <c r="M37" s="266"/>
    </row>
    <row r="38" spans="2:39" customFormat="1" ht="15" customHeight="1">
      <c r="C38" s="8" t="s">
        <v>494</v>
      </c>
      <c r="F38" s="13"/>
      <c r="G38" s="13"/>
      <c r="H38" s="64"/>
      <c r="I38" s="64"/>
      <c r="J38" s="64"/>
      <c r="K38" s="6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4"/>
      <c r="I39" s="64"/>
      <c r="J39" s="64"/>
      <c r="K39" s="64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4"/>
      <c r="I40" s="64"/>
      <c r="J40" s="64"/>
      <c r="K40" s="64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57" t="s">
        <v>578</v>
      </c>
      <c r="D46" s="41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348" t="s">
        <v>665</v>
      </c>
    </row>
    <row r="49" spans="3:4" ht="18" customHeight="1">
      <c r="C49" s="22" t="s">
        <v>589</v>
      </c>
      <c r="D49" s="42"/>
    </row>
    <row r="50" spans="3:4" ht="18" customHeight="1">
      <c r="C50" s="22" t="s">
        <v>590</v>
      </c>
      <c r="D50" s="42"/>
    </row>
    <row r="51" spans="3:4" ht="18" customHeight="1">
      <c r="C51" s="22" t="s">
        <v>591</v>
      </c>
      <c r="D51" s="42"/>
    </row>
    <row r="52" spans="3:4" ht="18" customHeight="1">
      <c r="C52" s="22" t="s">
        <v>592</v>
      </c>
      <c r="D52" s="42"/>
    </row>
    <row r="53" spans="3:4" ht="18" customHeight="1">
      <c r="C53" s="22" t="s">
        <v>593</v>
      </c>
      <c r="D53" s="42"/>
    </row>
    <row r="54" spans="3:4" ht="18" customHeight="1">
      <c r="C54" s="22" t="s">
        <v>594</v>
      </c>
      <c r="D54" s="42"/>
    </row>
    <row r="55" spans="3:4" ht="18" customHeight="1">
      <c r="C55" s="22" t="s">
        <v>595</v>
      </c>
      <c r="D55" s="42"/>
    </row>
    <row r="56" spans="3:4" ht="18" customHeight="1">
      <c r="C56" s="22" t="s">
        <v>596</v>
      </c>
      <c r="D56" s="42"/>
    </row>
    <row r="57" spans="3:4" ht="18" customHeight="1">
      <c r="C57" s="22" t="s">
        <v>597</v>
      </c>
      <c r="D57" s="42"/>
    </row>
    <row r="58" spans="3:4" ht="18" customHeight="1">
      <c r="C58" s="22" t="s">
        <v>598</v>
      </c>
      <c r="D58" s="42"/>
    </row>
    <row r="59" spans="3:4" ht="18" customHeight="1">
      <c r="C59" s="22" t="s">
        <v>599</v>
      </c>
      <c r="D59" s="42"/>
    </row>
    <row r="60" spans="3:4" ht="18" customHeight="1">
      <c r="C60" s="22" t="s">
        <v>600</v>
      </c>
      <c r="D60" s="42"/>
    </row>
    <row r="61" spans="3:4" ht="18" customHeight="1">
      <c r="C61" s="22" t="s">
        <v>601</v>
      </c>
      <c r="D61" s="42"/>
    </row>
    <row r="62" spans="3:4" ht="18" customHeight="1">
      <c r="C62" s="22" t="s">
        <v>602</v>
      </c>
      <c r="D62" s="42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A28" sqref="A28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2:56" ht="75" customHeight="1"/>
    <row r="2" spans="2:56" ht="23.25">
      <c r="B2" s="168" t="s">
        <v>546</v>
      </c>
    </row>
    <row r="3" spans="2:56" ht="15" customHeight="1">
      <c r="B3" s="168"/>
    </row>
    <row r="4" spans="2:56">
      <c r="B4" s="127"/>
      <c r="C4" s="53" t="s">
        <v>448</v>
      </c>
      <c r="D4" s="54"/>
      <c r="E4" s="328" t="str">
        <f>Netzbetreiber!D9</f>
        <v>Stadtwerke Waren GmbH</v>
      </c>
      <c r="F4" s="328"/>
      <c r="G4" s="328"/>
      <c r="M4" s="127"/>
      <c r="N4" s="127"/>
      <c r="O4" s="127"/>
    </row>
    <row r="5" spans="2:56">
      <c r="B5" s="127"/>
      <c r="C5" s="53" t="s">
        <v>447</v>
      </c>
      <c r="D5" s="54"/>
      <c r="E5" s="55" t="str">
        <f>Netzbetreiber!D28</f>
        <v>Stadtwerke Waren GmbH</v>
      </c>
      <c r="F5" s="127"/>
      <c r="G5" s="127"/>
      <c r="H5" s="127"/>
      <c r="M5" s="127"/>
      <c r="N5" s="127"/>
      <c r="O5" s="127"/>
    </row>
    <row r="6" spans="2:56">
      <c r="B6" s="127"/>
      <c r="C6" s="57" t="s">
        <v>490</v>
      </c>
      <c r="D6" s="54"/>
      <c r="E6" s="327" t="str">
        <f>Netzbetreiber!D11</f>
        <v>9870005900005</v>
      </c>
      <c r="F6" s="327"/>
      <c r="G6" s="3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3" t="s">
        <v>133</v>
      </c>
      <c r="D7" s="54"/>
      <c r="E7" s="47">
        <f>Netzbetreiber!D6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5" t="s">
        <v>500</v>
      </c>
      <c r="J8" s="127"/>
      <c r="K8" s="127"/>
      <c r="L8" s="127"/>
      <c r="M8" s="127"/>
      <c r="N8" s="127"/>
      <c r="O8" s="127"/>
    </row>
    <row r="9" spans="2:56">
      <c r="B9" s="127"/>
      <c r="C9" s="57" t="s">
        <v>525</v>
      </c>
      <c r="D9" s="127"/>
      <c r="E9" s="127"/>
      <c r="F9" s="151">
        <f>'SLP-Verfahren'!D46</f>
        <v>1</v>
      </c>
      <c r="H9" s="169" t="s">
        <v>603</v>
      </c>
      <c r="J9" s="127"/>
      <c r="K9" s="127"/>
      <c r="L9" s="127"/>
      <c r="M9" s="127"/>
      <c r="N9" s="127"/>
      <c r="O9" s="127"/>
    </row>
    <row r="10" spans="2:56">
      <c r="B10" s="127"/>
      <c r="C10" s="53" t="s">
        <v>587</v>
      </c>
      <c r="D10" s="127"/>
      <c r="E10" s="127"/>
      <c r="F10" s="46">
        <v>1</v>
      </c>
      <c r="G10" s="54"/>
      <c r="H10" s="169" t="s">
        <v>604</v>
      </c>
      <c r="J10" s="127"/>
      <c r="K10" s="127"/>
      <c r="L10" s="127"/>
      <c r="M10" s="127"/>
      <c r="N10" s="127"/>
      <c r="O10" s="127"/>
    </row>
    <row r="11" spans="2:56">
      <c r="B11" s="127"/>
      <c r="C11" s="53" t="s">
        <v>605</v>
      </c>
      <c r="D11" s="127"/>
      <c r="E11" s="127"/>
      <c r="F11" s="330" t="str">
        <f>INDEX('SLP-Verfahren'!D48:D62,'SLP-Temp-Gebiet #01'!F10)</f>
        <v>Waren + OT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49" t="s">
        <v>586</v>
      </c>
      <c r="D13" s="349"/>
      <c r="E13" s="349"/>
      <c r="F13" s="179" t="s">
        <v>550</v>
      </c>
      <c r="G13" s="127" t="s">
        <v>548</v>
      </c>
      <c r="H13" s="259" t="s">
        <v>565</v>
      </c>
      <c r="I13" s="54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50" t="s">
        <v>451</v>
      </c>
      <c r="D14" s="350"/>
      <c r="E14" s="86" t="s">
        <v>452</v>
      </c>
      <c r="F14" s="260" t="s">
        <v>85</v>
      </c>
      <c r="G14" s="261" t="s">
        <v>574</v>
      </c>
      <c r="H14" s="48">
        <v>0</v>
      </c>
      <c r="I14" s="54"/>
      <c r="J14" s="127"/>
      <c r="K14" s="127"/>
      <c r="L14" s="127"/>
      <c r="M14" s="127"/>
      <c r="N14" s="127"/>
      <c r="O14" s="329" t="s">
        <v>653</v>
      </c>
      <c r="R14" s="205" t="s">
        <v>566</v>
      </c>
      <c r="S14" s="205" t="s">
        <v>567</v>
      </c>
      <c r="T14" s="205" t="s">
        <v>568</v>
      </c>
      <c r="U14" s="205" t="s">
        <v>569</v>
      </c>
      <c r="V14" s="205" t="s">
        <v>549</v>
      </c>
      <c r="W14" s="205" t="s">
        <v>570</v>
      </c>
      <c r="X14" s="205" t="s">
        <v>571</v>
      </c>
      <c r="Y14" s="205" t="s">
        <v>572</v>
      </c>
      <c r="Z14" s="205" t="s">
        <v>573</v>
      </c>
      <c r="AA14" s="205" t="s">
        <v>574</v>
      </c>
      <c r="AB14" s="205" t="s">
        <v>575</v>
      </c>
      <c r="AC14" s="205" t="s">
        <v>576</v>
      </c>
    </row>
    <row r="15" spans="2:56" ht="19.5" customHeight="1">
      <c r="B15" s="127"/>
      <c r="C15" s="350" t="s">
        <v>389</v>
      </c>
      <c r="D15" s="350"/>
      <c r="E15" s="86" t="s">
        <v>452</v>
      </c>
      <c r="F15" s="260" t="s">
        <v>71</v>
      </c>
      <c r="G15" s="261" t="s">
        <v>568</v>
      </c>
      <c r="H15" s="48">
        <v>0</v>
      </c>
      <c r="I15" s="54"/>
      <c r="J15" s="127"/>
      <c r="K15" s="127"/>
      <c r="L15" s="127"/>
      <c r="M15" s="127"/>
      <c r="N15" s="127"/>
      <c r="O15" s="158" t="s">
        <v>667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372</v>
      </c>
      <c r="AH15" s="258" t="s">
        <v>496</v>
      </c>
      <c r="AI15" s="258" t="s">
        <v>551</v>
      </c>
      <c r="AJ15" s="258" t="s">
        <v>552</v>
      </c>
      <c r="AK15" s="258" t="s">
        <v>553</v>
      </c>
      <c r="AL15" s="258" t="s">
        <v>554</v>
      </c>
      <c r="AM15" s="258" t="s">
        <v>555</v>
      </c>
      <c r="AN15" s="258" t="s">
        <v>556</v>
      </c>
      <c r="AO15" s="258" t="s">
        <v>557</v>
      </c>
      <c r="AP15" s="258" t="s">
        <v>558</v>
      </c>
      <c r="AQ15" s="258" t="s">
        <v>559</v>
      </c>
      <c r="AR15" s="258" t="s">
        <v>560</v>
      </c>
      <c r="AS15" s="258" t="s">
        <v>561</v>
      </c>
      <c r="AT15" s="258" t="s">
        <v>562</v>
      </c>
      <c r="AU15" s="258" t="s">
        <v>563</v>
      </c>
      <c r="AV15" s="258" t="s">
        <v>564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171"/>
      <c r="E16" s="127"/>
      <c r="F16" s="54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520</v>
      </c>
      <c r="C17" s="173"/>
      <c r="D17" s="17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3" t="s">
        <v>526</v>
      </c>
      <c r="D18" s="127"/>
      <c r="E18" s="127"/>
      <c r="F18" s="46">
        <v>1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521</v>
      </c>
      <c r="D20" s="176" t="s">
        <v>516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>
      <c r="B21" s="179"/>
      <c r="C21" s="180" t="s">
        <v>528</v>
      </c>
      <c r="D21" s="150" t="s">
        <v>518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>
      <c r="B22" s="179"/>
      <c r="C22" s="180" t="s">
        <v>539</v>
      </c>
      <c r="D22" s="182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>
      <c r="B23" s="179"/>
      <c r="C23" s="183" t="s">
        <v>137</v>
      </c>
      <c r="D23" s="184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4" t="s">
        <v>139</v>
      </c>
      <c r="S23" s="64" t="s">
        <v>505</v>
      </c>
      <c r="T23" s="286" t="str">
        <f>O15</f>
        <v>Deutscher Wetterdienst DWD</v>
      </c>
      <c r="U23" s="64"/>
      <c r="V23" s="64"/>
      <c r="W23" s="64"/>
      <c r="X23" s="64"/>
      <c r="Y23" s="64"/>
      <c r="Z23" s="64"/>
      <c r="AA23" s="64"/>
      <c r="AB23" s="64"/>
    </row>
    <row r="24" spans="2:28">
      <c r="B24" s="179"/>
      <c r="C24" s="183" t="s">
        <v>523</v>
      </c>
      <c r="D24" s="184"/>
      <c r="E24" s="153" t="s">
        <v>666</v>
      </c>
      <c r="F24" s="153" t="s">
        <v>584</v>
      </c>
      <c r="G24" s="153"/>
      <c r="H24" s="153"/>
      <c r="I24" s="153"/>
      <c r="J24" s="153"/>
      <c r="K24" s="153"/>
      <c r="L24" s="153"/>
      <c r="M24" s="153"/>
      <c r="N24" s="153"/>
      <c r="O24" s="181" t="s">
        <v>524</v>
      </c>
      <c r="Q24" s="207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>
      <c r="B25" s="179"/>
      <c r="C25" s="183" t="s">
        <v>517</v>
      </c>
      <c r="D25" s="184"/>
      <c r="E25" s="157">
        <v>5349</v>
      </c>
      <c r="F25" s="157" t="s">
        <v>365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4" t="s">
        <v>138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>
      <c r="B26" s="179"/>
      <c r="C26" s="183" t="s">
        <v>141</v>
      </c>
      <c r="D26" s="184"/>
      <c r="E26" s="153" t="s">
        <v>506</v>
      </c>
      <c r="F26" s="153" t="s">
        <v>506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4" t="s">
        <v>506</v>
      </c>
      <c r="S26" s="64" t="s">
        <v>507</v>
      </c>
      <c r="T26" s="64"/>
      <c r="U26" s="64"/>
      <c r="V26" s="64"/>
      <c r="W26" s="64"/>
      <c r="X26" s="64"/>
      <c r="Y26" s="64"/>
      <c r="Z26" s="64"/>
      <c r="AA26" s="64"/>
      <c r="AB26" s="64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>
      <c r="B28" s="127"/>
      <c r="C28" s="53" t="s">
        <v>522</v>
      </c>
      <c r="D28" s="127"/>
      <c r="E28" s="127"/>
      <c r="F28" s="46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>
      <c r="B31" s="179"/>
      <c r="C31" s="180" t="s">
        <v>529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>
      <c r="B32" s="179"/>
      <c r="C32" s="180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2:28">
      <c r="B33" s="179"/>
      <c r="C33" s="183" t="s">
        <v>363</v>
      </c>
      <c r="D33" s="150" t="s">
        <v>362</v>
      </c>
      <c r="E33" s="153" t="s">
        <v>3</v>
      </c>
      <c r="F33" s="153" t="s">
        <v>361</v>
      </c>
      <c r="G33" s="153" t="s">
        <v>352</v>
      </c>
      <c r="H33" s="153" t="s">
        <v>353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4" t="s">
        <v>3</v>
      </c>
      <c r="S33" s="64" t="s">
        <v>361</v>
      </c>
      <c r="T33" s="64" t="s">
        <v>352</v>
      </c>
      <c r="U33" s="64" t="s">
        <v>353</v>
      </c>
      <c r="V33" s="64" t="s">
        <v>354</v>
      </c>
      <c r="W33" s="64" t="s">
        <v>355</v>
      </c>
      <c r="X33" s="64" t="s">
        <v>356</v>
      </c>
      <c r="Y33" s="64" t="s">
        <v>357</v>
      </c>
      <c r="Z33" s="64" t="s">
        <v>358</v>
      </c>
      <c r="AA33" s="64" t="s">
        <v>359</v>
      </c>
      <c r="AB33" s="64" t="s">
        <v>360</v>
      </c>
    </row>
    <row r="34" spans="2:28">
      <c r="B34" s="179"/>
      <c r="C34" s="183" t="s">
        <v>454</v>
      </c>
      <c r="D34" s="150" t="s">
        <v>453</v>
      </c>
      <c r="E34" s="153" t="s">
        <v>514</v>
      </c>
      <c r="F34" s="153" t="s">
        <v>514</v>
      </c>
      <c r="G34" s="153" t="s">
        <v>514</v>
      </c>
      <c r="H34" s="153" t="s">
        <v>514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4" t="s">
        <v>514</v>
      </c>
      <c r="S34" s="64" t="s">
        <v>515</v>
      </c>
      <c r="T34" s="64"/>
      <c r="U34" s="64"/>
      <c r="V34" s="64"/>
      <c r="W34" s="64"/>
      <c r="X34" s="64"/>
      <c r="Y34" s="64"/>
      <c r="Z34" s="64"/>
      <c r="AA34" s="64"/>
      <c r="AB34" s="64"/>
    </row>
    <row r="35" spans="2:28">
      <c r="B35" s="179"/>
      <c r="C35" s="183" t="s">
        <v>607</v>
      </c>
      <c r="D35" s="150" t="s">
        <v>608</v>
      </c>
      <c r="E35" s="153" t="s">
        <v>606</v>
      </c>
      <c r="F35" s="153" t="s">
        <v>606</v>
      </c>
      <c r="G35" s="153" t="s">
        <v>606</v>
      </c>
      <c r="H35" s="153" t="s">
        <v>606</v>
      </c>
      <c r="I35" s="153" t="s">
        <v>606</v>
      </c>
      <c r="J35" s="153" t="s">
        <v>606</v>
      </c>
      <c r="K35" s="153" t="s">
        <v>606</v>
      </c>
      <c r="L35" s="153" t="s">
        <v>606</v>
      </c>
      <c r="M35" s="153" t="s">
        <v>606</v>
      </c>
      <c r="N35" s="153" t="s">
        <v>606</v>
      </c>
      <c r="O35" s="181" t="s">
        <v>142</v>
      </c>
      <c r="Q35" s="207"/>
      <c r="R35" s="64" t="s">
        <v>606</v>
      </c>
      <c r="S35" s="64" t="s">
        <v>609</v>
      </c>
      <c r="T35" s="54"/>
      <c r="U35" s="64"/>
      <c r="V35" s="64"/>
      <c r="W35" s="64"/>
      <c r="X35" s="64"/>
      <c r="Y35" s="64"/>
      <c r="Z35" s="64"/>
      <c r="AA35" s="64"/>
      <c r="AB35" s="64"/>
    </row>
    <row r="36" spans="2:28">
      <c r="B36" s="179"/>
      <c r="C36" s="188" t="s">
        <v>446</v>
      </c>
      <c r="D36" s="116" t="s">
        <v>540</v>
      </c>
      <c r="E36" s="159" t="s">
        <v>455</v>
      </c>
      <c r="F36" s="159" t="s">
        <v>455</v>
      </c>
      <c r="G36" s="159" t="s">
        <v>456</v>
      </c>
      <c r="H36" s="159" t="s">
        <v>456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4" t="s">
        <v>456</v>
      </c>
      <c r="S36" s="64" t="s">
        <v>455</v>
      </c>
      <c r="T36" s="64"/>
      <c r="U36" s="64"/>
      <c r="V36" s="64"/>
      <c r="W36" s="64"/>
      <c r="X36" s="64"/>
      <c r="Y36" s="64"/>
      <c r="Z36" s="64"/>
      <c r="AA36" s="64"/>
      <c r="AB36" s="64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351</v>
      </c>
      <c r="D39" s="194"/>
      <c r="E39" s="194" t="s">
        <v>533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534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527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531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532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537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538</v>
      </c>
      <c r="D46" s="197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364</v>
      </c>
      <c r="K46" s="194"/>
      <c r="L46" s="194"/>
      <c r="M46" s="194"/>
      <c r="N46" s="194"/>
      <c r="O46" s="195"/>
    </row>
    <row r="47" spans="2:28">
      <c r="B47" s="189"/>
      <c r="C47" s="196" t="s">
        <v>350</v>
      </c>
      <c r="D47" s="197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364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581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3" t="s">
        <v>545</v>
      </c>
      <c r="D52" s="127"/>
      <c r="E52" s="127"/>
      <c r="F52" s="154">
        <f>F18</f>
        <v>1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521</v>
      </c>
      <c r="D54" s="176" t="s">
        <v>516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4"/>
      <c r="X54" s="64"/>
      <c r="Y54" s="64"/>
      <c r="Z54" s="64"/>
      <c r="AA54" s="64"/>
      <c r="AB54" s="64"/>
    </row>
    <row r="55" spans="2:28">
      <c r="B55" s="179"/>
      <c r="C55" s="180" t="s">
        <v>528</v>
      </c>
      <c r="D55" s="150" t="s">
        <v>518</v>
      </c>
      <c r="E55" s="277">
        <f>1-SUMPRODUCT(F53:N53,F55:N55)</f>
        <v>1</v>
      </c>
      <c r="F55" s="277">
        <f>ROUND(F56/$D$56,4)</f>
        <v>1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4"/>
      <c r="X55" s="64"/>
      <c r="Y55" s="64"/>
      <c r="Z55" s="64"/>
      <c r="AA55" s="64"/>
      <c r="AB55" s="64"/>
    </row>
    <row r="56" spans="2:28">
      <c r="B56" s="179"/>
      <c r="C56" s="180" t="s">
        <v>539</v>
      </c>
      <c r="D56" s="182">
        <f>SUMPRODUCT(E56:N56,E53:N53)</f>
        <v>1</v>
      </c>
      <c r="E56" s="278">
        <f>E22</f>
        <v>1</v>
      </c>
      <c r="F56" s="278">
        <f t="shared" ref="F56:N56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4"/>
      <c r="X56" s="64"/>
      <c r="Y56" s="64"/>
      <c r="Z56" s="64"/>
      <c r="AA56" s="64"/>
      <c r="AB56" s="64"/>
    </row>
    <row r="57" spans="2:28">
      <c r="B57" s="179"/>
      <c r="C57" s="183" t="s">
        <v>137</v>
      </c>
      <c r="D57" s="184"/>
      <c r="E57" s="153" t="str">
        <f>E23</f>
        <v>DWD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1" t="s">
        <v>142</v>
      </c>
      <c r="W57" s="64"/>
      <c r="X57" s="64"/>
      <c r="Y57" s="64"/>
      <c r="Z57" s="64"/>
      <c r="AA57" s="64"/>
      <c r="AB57" s="64"/>
    </row>
    <row r="58" spans="2:28">
      <c r="B58" s="179"/>
      <c r="C58" s="183" t="s">
        <v>523</v>
      </c>
      <c r="D58" s="184"/>
      <c r="E58" s="153" t="str">
        <f>E24</f>
        <v>Waren</v>
      </c>
      <c r="F58" s="153" t="str">
        <f t="shared" ref="F58:N58" si="8">F24</f>
        <v>DEF-St.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1" t="s">
        <v>524</v>
      </c>
      <c r="W58" s="64"/>
      <c r="X58" s="64"/>
      <c r="Y58" s="64"/>
      <c r="Z58" s="64"/>
      <c r="AA58" s="64"/>
      <c r="AB58" s="64"/>
    </row>
    <row r="59" spans="2:28">
      <c r="B59" s="179"/>
      <c r="C59" s="183" t="s">
        <v>517</v>
      </c>
      <c r="D59" s="184"/>
      <c r="E59" s="157">
        <f>E25</f>
        <v>5349</v>
      </c>
      <c r="F59" s="157" t="str">
        <f t="shared" ref="F59:N59" si="9">F25</f>
        <v>xxxxx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1" t="s">
        <v>143</v>
      </c>
      <c r="W59" s="64"/>
      <c r="X59" s="64"/>
      <c r="Y59" s="64"/>
      <c r="Z59" s="64"/>
      <c r="AA59" s="64"/>
      <c r="AB59" s="64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1" t="s">
        <v>142</v>
      </c>
      <c r="W60" s="64"/>
      <c r="X60" s="64"/>
      <c r="Y60" s="64"/>
      <c r="Z60" s="64"/>
      <c r="AA60" s="64"/>
      <c r="AB60" s="64"/>
    </row>
    <row r="61" spans="2:28"/>
    <row r="62" spans="2:28">
      <c r="C62" s="53" t="s">
        <v>522</v>
      </c>
      <c r="D62" s="127"/>
      <c r="E62" s="127"/>
      <c r="F62" s="154">
        <f>F28</f>
        <v>4</v>
      </c>
    </row>
    <row r="63" spans="2:28" ht="15" customHeight="1">
      <c r="E63" s="174">
        <f>IF(E64&gt;$F$62,0,1)</f>
        <v>1</v>
      </c>
      <c r="F63" s="174">
        <f t="shared" ref="F63:N63" si="11">IF(F64&gt;$F$62,0,1)</f>
        <v>1</v>
      </c>
      <c r="G63" s="174">
        <f t="shared" si="11"/>
        <v>1</v>
      </c>
      <c r="H63" s="174">
        <f t="shared" si="11"/>
        <v>1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529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535</v>
      </c>
      <c r="D66" s="182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363</v>
      </c>
      <c r="D67" s="150" t="s">
        <v>362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1" t="s">
        <v>142</v>
      </c>
    </row>
    <row r="68" spans="2:15">
      <c r="B68" s="179"/>
      <c r="C68" s="183" t="s">
        <v>454</v>
      </c>
      <c r="D68" s="150" t="s">
        <v>453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1" t="s">
        <v>142</v>
      </c>
    </row>
    <row r="69" spans="2:15">
      <c r="B69" s="179"/>
      <c r="C69" s="183" t="s">
        <v>607</v>
      </c>
      <c r="D69" s="150" t="s">
        <v>608</v>
      </c>
      <c r="E69" s="156" t="str">
        <f>E35</f>
        <v>CET/CEST</v>
      </c>
      <c r="F69" s="156" t="str">
        <f t="shared" ref="F69:N69" si="16">F35</f>
        <v>CET/CEST</v>
      </c>
      <c r="G69" s="156" t="str">
        <f t="shared" si="16"/>
        <v>CET/CEST</v>
      </c>
      <c r="H69" s="156" t="str">
        <f t="shared" si="16"/>
        <v>CET/CEST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1" t="s">
        <v>142</v>
      </c>
    </row>
    <row r="70" spans="2:15">
      <c r="B70" s="179"/>
      <c r="C70" s="188" t="s">
        <v>446</v>
      </c>
      <c r="D70" s="116" t="s">
        <v>540</v>
      </c>
      <c r="E70" s="160" t="s">
        <v>456</v>
      </c>
      <c r="F70" s="160" t="s">
        <v>456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1" t="s">
        <v>142</v>
      </c>
    </row>
    <row r="71" spans="2:15"/>
    <row r="72" spans="2:15" ht="15.75" customHeight="1">
      <c r="C72" s="351" t="s">
        <v>582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2:56" ht="75" customHeight="1"/>
    <row r="2" spans="2:56" ht="23.25">
      <c r="B2" s="168" t="s">
        <v>546</v>
      </c>
    </row>
    <row r="3" spans="2:56" ht="15" customHeight="1">
      <c r="B3" s="168"/>
    </row>
    <row r="4" spans="2:56">
      <c r="B4" s="127"/>
      <c r="C4" s="53" t="s">
        <v>448</v>
      </c>
      <c r="D4" s="54"/>
      <c r="E4" s="328" t="str">
        <f>Netzbetreiber!$D$9</f>
        <v>Stadtwerke Waren GmbH</v>
      </c>
      <c r="F4" s="127"/>
      <c r="M4" s="127"/>
      <c r="N4" s="127"/>
      <c r="O4" s="127"/>
    </row>
    <row r="5" spans="2:56">
      <c r="B5" s="127"/>
      <c r="C5" s="53" t="s">
        <v>447</v>
      </c>
      <c r="D5" s="54"/>
      <c r="E5" s="55" t="str">
        <f>Netzbetreiber!$D$28</f>
        <v>Stadtwerke Waren GmbH</v>
      </c>
      <c r="F5" s="127"/>
      <c r="G5" s="127"/>
      <c r="H5" s="127"/>
      <c r="M5" s="127"/>
      <c r="N5" s="127"/>
      <c r="O5" s="127"/>
    </row>
    <row r="6" spans="2:56">
      <c r="B6" s="127"/>
      <c r="C6" s="57" t="s">
        <v>490</v>
      </c>
      <c r="D6" s="54"/>
      <c r="E6" s="327" t="str">
        <f>Netzbetreiber!$D$11</f>
        <v>9870005900005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3" t="s">
        <v>133</v>
      </c>
      <c r="D7" s="54"/>
      <c r="E7" s="47">
        <f>Netzbetreiber!$D$6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5" t="s">
        <v>500</v>
      </c>
      <c r="J8" s="127"/>
      <c r="K8" s="127"/>
      <c r="L8" s="127"/>
      <c r="M8" s="127"/>
      <c r="N8" s="127"/>
      <c r="O8" s="127"/>
    </row>
    <row r="9" spans="2:56">
      <c r="B9" s="127"/>
      <c r="C9" s="57" t="s">
        <v>525</v>
      </c>
      <c r="D9" s="127"/>
      <c r="E9" s="127"/>
      <c r="F9" s="151">
        <f>'SLP-Verfahren'!D46</f>
        <v>1</v>
      </c>
      <c r="H9" s="169" t="s">
        <v>603</v>
      </c>
      <c r="J9" s="127"/>
      <c r="K9" s="127"/>
      <c r="L9" s="127"/>
      <c r="M9" s="127"/>
      <c r="N9" s="127"/>
      <c r="O9" s="127"/>
    </row>
    <row r="10" spans="2:56">
      <c r="B10" s="127"/>
      <c r="C10" s="53" t="s">
        <v>587</v>
      </c>
      <c r="D10" s="127"/>
      <c r="E10" s="127"/>
      <c r="F10" s="46">
        <v>2</v>
      </c>
      <c r="G10" s="54"/>
      <c r="H10" s="169" t="s">
        <v>604</v>
      </c>
      <c r="J10" s="127"/>
      <c r="K10" s="127"/>
      <c r="L10" s="127"/>
      <c r="M10" s="127"/>
      <c r="N10" s="127"/>
      <c r="O10" s="127"/>
    </row>
    <row r="11" spans="2:56">
      <c r="B11" s="127"/>
      <c r="C11" s="53" t="s">
        <v>605</v>
      </c>
      <c r="D11" s="127"/>
      <c r="E11" s="127"/>
      <c r="F11" s="330">
        <f>INDEX('SLP-Verfahren'!D48:D62,'SLP-Temp-Gebiet #02'!F10)</f>
        <v>0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49" t="s">
        <v>586</v>
      </c>
      <c r="D13" s="349"/>
      <c r="E13" s="349"/>
      <c r="F13" s="179" t="s">
        <v>550</v>
      </c>
      <c r="G13" s="127" t="s">
        <v>548</v>
      </c>
      <c r="H13" s="259" t="s">
        <v>565</v>
      </c>
      <c r="I13" s="54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50" t="s">
        <v>451</v>
      </c>
      <c r="D14" s="350"/>
      <c r="E14" s="86" t="s">
        <v>452</v>
      </c>
      <c r="F14" s="260" t="s">
        <v>85</v>
      </c>
      <c r="G14" s="261" t="s">
        <v>574</v>
      </c>
      <c r="H14" s="48">
        <v>0</v>
      </c>
      <c r="I14" s="54"/>
      <c r="J14" s="127"/>
      <c r="K14" s="127"/>
      <c r="L14" s="127"/>
      <c r="M14" s="127"/>
      <c r="N14" s="127"/>
      <c r="O14" s="329" t="s">
        <v>653</v>
      </c>
      <c r="R14" s="205" t="s">
        <v>566</v>
      </c>
      <c r="S14" s="205" t="s">
        <v>567</v>
      </c>
      <c r="T14" s="205" t="s">
        <v>568</v>
      </c>
      <c r="U14" s="205" t="s">
        <v>569</v>
      </c>
      <c r="V14" s="205" t="s">
        <v>549</v>
      </c>
      <c r="W14" s="205" t="s">
        <v>570</v>
      </c>
      <c r="X14" s="205" t="s">
        <v>571</v>
      </c>
      <c r="Y14" s="205" t="s">
        <v>572</v>
      </c>
      <c r="Z14" s="205" t="s">
        <v>573</v>
      </c>
      <c r="AA14" s="205" t="s">
        <v>574</v>
      </c>
      <c r="AB14" s="205" t="s">
        <v>575</v>
      </c>
      <c r="AC14" s="205" t="s">
        <v>576</v>
      </c>
    </row>
    <row r="15" spans="2:56" ht="19.5" customHeight="1">
      <c r="B15" s="127"/>
      <c r="C15" s="350" t="s">
        <v>389</v>
      </c>
      <c r="D15" s="350"/>
      <c r="E15" s="86" t="s">
        <v>452</v>
      </c>
      <c r="F15" s="260" t="s">
        <v>71</v>
      </c>
      <c r="G15" s="261" t="s">
        <v>568</v>
      </c>
      <c r="H15" s="48">
        <v>0</v>
      </c>
      <c r="I15" s="54"/>
      <c r="J15" s="127"/>
      <c r="K15" s="127"/>
      <c r="L15" s="127"/>
      <c r="M15" s="127"/>
      <c r="N15" s="127"/>
      <c r="O15" s="158" t="s">
        <v>530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372</v>
      </c>
      <c r="AH15" s="258" t="s">
        <v>496</v>
      </c>
      <c r="AI15" s="258" t="s">
        <v>551</v>
      </c>
      <c r="AJ15" s="258" t="s">
        <v>552</v>
      </c>
      <c r="AK15" s="258" t="s">
        <v>553</v>
      </c>
      <c r="AL15" s="258" t="s">
        <v>554</v>
      </c>
      <c r="AM15" s="258" t="s">
        <v>555</v>
      </c>
      <c r="AN15" s="258" t="s">
        <v>556</v>
      </c>
      <c r="AO15" s="258" t="s">
        <v>557</v>
      </c>
      <c r="AP15" s="258" t="s">
        <v>558</v>
      </c>
      <c r="AQ15" s="258" t="s">
        <v>559</v>
      </c>
      <c r="AR15" s="258" t="s">
        <v>560</v>
      </c>
      <c r="AS15" s="258" t="s">
        <v>561</v>
      </c>
      <c r="AT15" s="258" t="s">
        <v>562</v>
      </c>
      <c r="AU15" s="258" t="s">
        <v>563</v>
      </c>
      <c r="AV15" s="258" t="s">
        <v>564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288"/>
      <c r="E16" s="127"/>
      <c r="F16" s="54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520</v>
      </c>
      <c r="C17" s="173"/>
      <c r="D17" s="28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3" t="s">
        <v>526</v>
      </c>
      <c r="D18" s="127"/>
      <c r="E18" s="127"/>
      <c r="F18" s="46">
        <v>2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521</v>
      </c>
      <c r="D20" s="176" t="s">
        <v>516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>
      <c r="B21" s="179"/>
      <c r="C21" s="180" t="s">
        <v>528</v>
      </c>
      <c r="D21" s="150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>
      <c r="B22" s="179"/>
      <c r="C22" s="180" t="s">
        <v>539</v>
      </c>
      <c r="D22" s="182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>
      <c r="B23" s="179"/>
      <c r="C23" s="183" t="s">
        <v>137</v>
      </c>
      <c r="D23" s="184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4" t="s">
        <v>139</v>
      </c>
      <c r="S23" s="64" t="s">
        <v>505</v>
      </c>
      <c r="T23" s="286" t="str">
        <f>O15</f>
        <v>Wetterdienstleister ABC</v>
      </c>
      <c r="U23" s="64"/>
      <c r="V23" s="64"/>
      <c r="W23" s="64"/>
      <c r="X23" s="64"/>
      <c r="Y23" s="64"/>
      <c r="Z23" s="64"/>
      <c r="AA23" s="64"/>
      <c r="AB23" s="64"/>
    </row>
    <row r="24" spans="2:28">
      <c r="B24" s="179"/>
      <c r="C24" s="183" t="s">
        <v>523</v>
      </c>
      <c r="D24" s="184"/>
      <c r="E24" s="153" t="s">
        <v>583</v>
      </c>
      <c r="F24" s="153" t="s">
        <v>584</v>
      </c>
      <c r="G24" s="153"/>
      <c r="H24" s="153"/>
      <c r="I24" s="153"/>
      <c r="J24" s="153"/>
      <c r="K24" s="153"/>
      <c r="L24" s="153"/>
      <c r="M24" s="153"/>
      <c r="N24" s="153"/>
      <c r="O24" s="181" t="s">
        <v>524</v>
      </c>
      <c r="Q24" s="207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>
      <c r="B25" s="179"/>
      <c r="C25" s="183" t="s">
        <v>517</v>
      </c>
      <c r="D25" s="184"/>
      <c r="E25" s="157" t="s">
        <v>365</v>
      </c>
      <c r="F25" s="157" t="s">
        <v>365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4" t="s">
        <v>138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>
      <c r="B26" s="179"/>
      <c r="C26" s="183" t="s">
        <v>141</v>
      </c>
      <c r="D26" s="184"/>
      <c r="E26" s="153" t="s">
        <v>506</v>
      </c>
      <c r="F26" s="153" t="s">
        <v>506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4" t="s">
        <v>506</v>
      </c>
      <c r="S26" s="64" t="s">
        <v>507</v>
      </c>
      <c r="T26" s="64"/>
      <c r="U26" s="64"/>
      <c r="V26" s="64"/>
      <c r="W26" s="64"/>
      <c r="X26" s="64"/>
      <c r="Y26" s="64"/>
      <c r="Z26" s="64"/>
      <c r="AA26" s="64"/>
      <c r="AB26" s="64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>
      <c r="B28" s="127"/>
      <c r="C28" s="53" t="s">
        <v>522</v>
      </c>
      <c r="D28" s="127"/>
      <c r="E28" s="127"/>
      <c r="F28" s="46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>
      <c r="B31" s="179"/>
      <c r="C31" s="180" t="s">
        <v>529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>
      <c r="B32" s="179"/>
      <c r="C32" s="180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2:28">
      <c r="B33" s="179"/>
      <c r="C33" s="183" t="s">
        <v>363</v>
      </c>
      <c r="D33" s="150" t="s">
        <v>362</v>
      </c>
      <c r="E33" s="153" t="s">
        <v>3</v>
      </c>
      <c r="F33" s="153" t="s">
        <v>361</v>
      </c>
      <c r="G33" s="153" t="s">
        <v>352</v>
      </c>
      <c r="H33" s="153" t="s">
        <v>353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4" t="s">
        <v>3</v>
      </c>
      <c r="S33" s="64" t="s">
        <v>361</v>
      </c>
      <c r="T33" s="64" t="s">
        <v>352</v>
      </c>
      <c r="U33" s="64" t="s">
        <v>353</v>
      </c>
      <c r="V33" s="64" t="s">
        <v>354</v>
      </c>
      <c r="W33" s="64" t="s">
        <v>355</v>
      </c>
      <c r="X33" s="64" t="s">
        <v>356</v>
      </c>
      <c r="Y33" s="64" t="s">
        <v>357</v>
      </c>
      <c r="Z33" s="64" t="s">
        <v>358</v>
      </c>
      <c r="AA33" s="64" t="s">
        <v>359</v>
      </c>
      <c r="AB33" s="64" t="s">
        <v>360</v>
      </c>
    </row>
    <row r="34" spans="2:28">
      <c r="B34" s="179"/>
      <c r="C34" s="183" t="s">
        <v>454</v>
      </c>
      <c r="D34" s="150" t="s">
        <v>453</v>
      </c>
      <c r="E34" s="153" t="s">
        <v>514</v>
      </c>
      <c r="F34" s="153" t="s">
        <v>514</v>
      </c>
      <c r="G34" s="153" t="s">
        <v>514</v>
      </c>
      <c r="H34" s="153" t="s">
        <v>514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4" t="s">
        <v>514</v>
      </c>
      <c r="S34" s="64" t="s">
        <v>515</v>
      </c>
      <c r="T34" s="64"/>
      <c r="U34" s="64"/>
      <c r="V34" s="64"/>
      <c r="W34" s="64"/>
      <c r="X34" s="64"/>
      <c r="Y34" s="64"/>
      <c r="Z34" s="64"/>
      <c r="AA34" s="64"/>
      <c r="AB34" s="64"/>
    </row>
    <row r="35" spans="2:28">
      <c r="B35" s="179"/>
      <c r="C35" s="183" t="s">
        <v>607</v>
      </c>
      <c r="D35" s="150" t="s">
        <v>608</v>
      </c>
      <c r="E35" s="153" t="s">
        <v>606</v>
      </c>
      <c r="F35" s="153" t="s">
        <v>606</v>
      </c>
      <c r="G35" s="153" t="s">
        <v>606</v>
      </c>
      <c r="H35" s="153" t="s">
        <v>606</v>
      </c>
      <c r="I35" s="153" t="s">
        <v>606</v>
      </c>
      <c r="J35" s="153" t="s">
        <v>606</v>
      </c>
      <c r="K35" s="153" t="s">
        <v>606</v>
      </c>
      <c r="L35" s="153" t="s">
        <v>606</v>
      </c>
      <c r="M35" s="153" t="s">
        <v>606</v>
      </c>
      <c r="N35" s="153" t="s">
        <v>606</v>
      </c>
      <c r="O35" s="181" t="s">
        <v>142</v>
      </c>
      <c r="Q35" s="207"/>
      <c r="R35" s="64" t="s">
        <v>606</v>
      </c>
      <c r="S35" s="64" t="s">
        <v>609</v>
      </c>
      <c r="T35" s="54"/>
      <c r="U35" s="64"/>
      <c r="V35" s="64"/>
      <c r="W35" s="64"/>
      <c r="X35" s="64"/>
      <c r="Y35" s="64"/>
      <c r="Z35" s="64"/>
      <c r="AA35" s="64"/>
      <c r="AB35" s="64"/>
    </row>
    <row r="36" spans="2:28">
      <c r="B36" s="179"/>
      <c r="C36" s="188" t="s">
        <v>446</v>
      </c>
      <c r="D36" s="116" t="s">
        <v>540</v>
      </c>
      <c r="E36" s="159" t="s">
        <v>455</v>
      </c>
      <c r="F36" s="159" t="s">
        <v>455</v>
      </c>
      <c r="G36" s="159" t="s">
        <v>456</v>
      </c>
      <c r="H36" s="159" t="s">
        <v>456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4" t="s">
        <v>456</v>
      </c>
      <c r="S36" s="64" t="s">
        <v>455</v>
      </c>
      <c r="T36" s="64"/>
      <c r="U36" s="64"/>
      <c r="V36" s="64"/>
      <c r="W36" s="64"/>
      <c r="X36" s="64"/>
      <c r="Y36" s="64"/>
      <c r="Z36" s="64"/>
      <c r="AA36" s="64"/>
      <c r="AB36" s="64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351</v>
      </c>
      <c r="D39" s="194"/>
      <c r="E39" s="194" t="s">
        <v>533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534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527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531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532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537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538</v>
      </c>
      <c r="D46" s="197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364</v>
      </c>
      <c r="K46" s="194"/>
      <c r="L46" s="194"/>
      <c r="M46" s="194"/>
      <c r="N46" s="194"/>
      <c r="O46" s="195"/>
    </row>
    <row r="47" spans="2:28">
      <c r="B47" s="189"/>
      <c r="C47" s="196" t="s">
        <v>350</v>
      </c>
      <c r="D47" s="197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364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581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3" t="s">
        <v>545</v>
      </c>
      <c r="D52" s="127"/>
      <c r="E52" s="127"/>
      <c r="F52" s="154">
        <f>F18</f>
        <v>2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1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521</v>
      </c>
      <c r="D54" s="176" t="s">
        <v>516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4"/>
      <c r="X54" s="64"/>
      <c r="Y54" s="64"/>
      <c r="Z54" s="64"/>
      <c r="AA54" s="64"/>
      <c r="AB54" s="64"/>
    </row>
    <row r="55" spans="2:28">
      <c r="B55" s="179"/>
      <c r="C55" s="180" t="s">
        <v>528</v>
      </c>
      <c r="D55" s="150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4"/>
      <c r="X55" s="64"/>
      <c r="Y55" s="64"/>
      <c r="Z55" s="64"/>
      <c r="AA55" s="64"/>
      <c r="AB55" s="64"/>
    </row>
    <row r="56" spans="2:28">
      <c r="B56" s="179"/>
      <c r="C56" s="180" t="s">
        <v>539</v>
      </c>
      <c r="D56" s="182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4"/>
      <c r="X56" s="64"/>
      <c r="Y56" s="64"/>
      <c r="Z56" s="64"/>
      <c r="AA56" s="64"/>
      <c r="AB56" s="64"/>
    </row>
    <row r="57" spans="2:28">
      <c r="B57" s="179"/>
      <c r="C57" s="183" t="s">
        <v>137</v>
      </c>
      <c r="D57" s="184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1" t="s">
        <v>142</v>
      </c>
      <c r="W57" s="64"/>
      <c r="X57" s="64"/>
      <c r="Y57" s="64"/>
      <c r="Z57" s="64"/>
      <c r="AA57" s="64"/>
      <c r="AB57" s="64"/>
    </row>
    <row r="58" spans="2:28">
      <c r="B58" s="179"/>
      <c r="C58" s="183" t="s">
        <v>523</v>
      </c>
      <c r="D58" s="184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1" t="s">
        <v>524</v>
      </c>
      <c r="W58" s="64"/>
      <c r="X58" s="64"/>
      <c r="Y58" s="64"/>
      <c r="Z58" s="64"/>
      <c r="AA58" s="64"/>
      <c r="AB58" s="64"/>
    </row>
    <row r="59" spans="2:28">
      <c r="B59" s="179"/>
      <c r="C59" s="183" t="s">
        <v>517</v>
      </c>
      <c r="D59" s="184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1" t="s">
        <v>143</v>
      </c>
      <c r="W59" s="64"/>
      <c r="X59" s="64"/>
      <c r="Y59" s="64"/>
      <c r="Z59" s="64"/>
      <c r="AA59" s="64"/>
      <c r="AB59" s="64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1" t="s">
        <v>142</v>
      </c>
      <c r="W60" s="64"/>
      <c r="X60" s="64"/>
      <c r="Y60" s="64"/>
      <c r="Z60" s="64"/>
      <c r="AA60" s="64"/>
      <c r="AB60" s="64"/>
    </row>
    <row r="61" spans="2:28"/>
    <row r="62" spans="2:28">
      <c r="C62" s="53" t="s">
        <v>522</v>
      </c>
      <c r="D62" s="127"/>
      <c r="E62" s="127"/>
      <c r="F62" s="154">
        <f>F28</f>
        <v>4</v>
      </c>
    </row>
    <row r="63" spans="2:28" ht="15" customHeight="1">
      <c r="E63" s="174">
        <f>IF(E64&gt;$F$62,0,1)</f>
        <v>1</v>
      </c>
      <c r="F63" s="174">
        <f t="shared" ref="F63:N63" si="7">IF(F64&gt;$F$62,0,1)</f>
        <v>1</v>
      </c>
      <c r="G63" s="174">
        <f t="shared" si="7"/>
        <v>1</v>
      </c>
      <c r="H63" s="174">
        <f t="shared" si="7"/>
        <v>1</v>
      </c>
      <c r="I63" s="174">
        <f t="shared" si="7"/>
        <v>0</v>
      </c>
      <c r="J63" s="174">
        <f t="shared" si="7"/>
        <v>0</v>
      </c>
      <c r="K63" s="174">
        <f t="shared" si="7"/>
        <v>0</v>
      </c>
      <c r="L63" s="174">
        <f t="shared" si="7"/>
        <v>0</v>
      </c>
      <c r="M63" s="174">
        <f t="shared" si="7"/>
        <v>0</v>
      </c>
      <c r="N63" s="174">
        <f t="shared" si="7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529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1"/>
    </row>
    <row r="66" spans="2:15">
      <c r="B66" s="179"/>
      <c r="C66" s="180" t="s">
        <v>535</v>
      </c>
      <c r="D66" s="182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1" t="s">
        <v>145</v>
      </c>
    </row>
    <row r="67" spans="2:15">
      <c r="B67" s="179"/>
      <c r="C67" s="183" t="s">
        <v>363</v>
      </c>
      <c r="D67" s="150" t="s">
        <v>362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1" t="s">
        <v>142</v>
      </c>
    </row>
    <row r="68" spans="2:15">
      <c r="B68" s="179"/>
      <c r="C68" s="183" t="s">
        <v>454</v>
      </c>
      <c r="D68" s="150" t="s">
        <v>453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1" t="s">
        <v>142</v>
      </c>
    </row>
    <row r="69" spans="2:15">
      <c r="B69" s="179"/>
      <c r="C69" s="183" t="s">
        <v>607</v>
      </c>
      <c r="D69" s="150" t="s">
        <v>608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1" t="s">
        <v>142</v>
      </c>
    </row>
    <row r="70" spans="2:15">
      <c r="B70" s="179"/>
      <c r="C70" s="188" t="s">
        <v>446</v>
      </c>
      <c r="D70" s="116" t="s">
        <v>540</v>
      </c>
      <c r="E70" s="160" t="s">
        <v>456</v>
      </c>
      <c r="F70" s="160" t="s">
        <v>456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1" t="s">
        <v>142</v>
      </c>
    </row>
    <row r="71" spans="2:15"/>
    <row r="72" spans="2:15" ht="15.75" customHeight="1">
      <c r="C72" s="351" t="s">
        <v>582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366</v>
      </c>
    </row>
    <row r="3" spans="2:26">
      <c r="B3" s="127" t="s">
        <v>469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0" t="s">
        <v>371</v>
      </c>
      <c r="D5" s="51" t="str">
        <f>Netzbetreiber!$D$9</f>
        <v>Stadtwerke Waren GmbH</v>
      </c>
      <c r="E5" s="127"/>
      <c r="J5" s="85" t="s">
        <v>500</v>
      </c>
      <c r="K5" s="128" t="s">
        <v>503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0" t="s">
        <v>338</v>
      </c>
      <c r="D6" s="51" t="str">
        <f>Netzbetreiber!$D$28</f>
        <v>Stadtwerke Waren GmbH</v>
      </c>
      <c r="E6" s="127"/>
      <c r="F6" s="127"/>
      <c r="K6" s="128" t="s">
        <v>511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2" t="s">
        <v>490</v>
      </c>
      <c r="D7" s="51" t="str">
        <f>Netzbetreiber!$D$11</f>
        <v>9870005900005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0" t="s">
        <v>133</v>
      </c>
      <c r="D8" s="49">
        <f>Netzbetreiber!$D$6</f>
        <v>42278</v>
      </c>
      <c r="E8" s="127"/>
      <c r="F8" s="127"/>
      <c r="H8" s="125" t="s">
        <v>498</v>
      </c>
      <c r="J8" s="129">
        <f>COUNTA(D12:D100)</f>
        <v>10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497</v>
      </c>
      <c r="D10" s="131" t="s">
        <v>147</v>
      </c>
      <c r="E10" s="270" t="s">
        <v>513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637</v>
      </c>
      <c r="M10" s="147" t="s">
        <v>646</v>
      </c>
      <c r="N10" s="148" t="s">
        <v>647</v>
      </c>
      <c r="O10" s="148" t="s">
        <v>648</v>
      </c>
      <c r="P10" s="149" t="s">
        <v>649</v>
      </c>
      <c r="Q10" s="143" t="s">
        <v>638</v>
      </c>
      <c r="R10" s="133" t="s">
        <v>639</v>
      </c>
      <c r="S10" s="134" t="s">
        <v>640</v>
      </c>
      <c r="T10" s="134" t="s">
        <v>641</v>
      </c>
      <c r="U10" s="134" t="s">
        <v>642</v>
      </c>
      <c r="V10" s="134" t="s">
        <v>643</v>
      </c>
      <c r="W10" s="134" t="s">
        <v>644</v>
      </c>
      <c r="X10" s="135" t="s">
        <v>645</v>
      </c>
      <c r="Y10" s="292" t="s">
        <v>650</v>
      </c>
    </row>
    <row r="11" spans="2:26" ht="15.75" thickBot="1">
      <c r="B11" s="136" t="s">
        <v>499</v>
      </c>
      <c r="C11" s="137" t="s">
        <v>512</v>
      </c>
      <c r="D11" s="291" t="s">
        <v>247</v>
      </c>
      <c r="E11" s="161" t="s">
        <v>519</v>
      </c>
      <c r="F11" s="293" t="str">
        <f>VLOOKUP($E11,'BDEW-Standard'!$B$3:$M$158,F$9,0)</f>
        <v>OK4</v>
      </c>
      <c r="H11" s="164">
        <f>ROUND(VLOOKUP($E11,'BDEW-Standard'!$B$3:$M$158,H$9,0),7)</f>
        <v>1.4256683999999999</v>
      </c>
      <c r="I11" s="164">
        <f>ROUND(VLOOKUP($E11,'BDEW-Standard'!$B$3:$M$158,I$9,0),7)</f>
        <v>-36.659050399999998</v>
      </c>
      <c r="J11" s="164">
        <f>ROUND(VLOOKUP($E11,'BDEW-Standard'!$B$3:$M$158,J$9,0),7)</f>
        <v>7.6083226000000002</v>
      </c>
      <c r="K11" s="164">
        <f>ROUND(VLOOKUP($E11,'BDEW-Standard'!$B$3:$M$158,K$9,0),7)</f>
        <v>3.7111600000000002E-2</v>
      </c>
      <c r="L11" s="332">
        <f>ROUND(VLOOKUP($E11,'BDEW-Standard'!$B$3:$M$158,L$9,0),1)</f>
        <v>40</v>
      </c>
      <c r="M11" s="164">
        <f>ROUND(VLOOKUP($E11,'BDEW-Standard'!$B$3:$M$158,M$9,0),7)</f>
        <v>-8.0935900000000005E-2</v>
      </c>
      <c r="N11" s="164">
        <f>ROUND(VLOOKUP($E11,'BDEW-Standard'!$B$3:$M$158,N$9,0),7)</f>
        <v>1.2364527000000001</v>
      </c>
      <c r="O11" s="164">
        <f>ROUND(VLOOKUP($E11,'BDEW-Standard'!$B$3:$M$158,O$9,0),7)</f>
        <v>-7.628E-4</v>
      </c>
      <c r="P11" s="164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5">
        <f>ROUND(VLOOKUP(MID($E11,4,3),'Wochentag F(WT)'!$B$7:$J$22,R$9,0),4)</f>
        <v>1.0354000000000001</v>
      </c>
      <c r="S11" s="165">
        <f>ROUND(VLOOKUP(MID($E11,4,3),'Wochentag F(WT)'!$B$7:$J$22,S$9,0),4)</f>
        <v>1.0523</v>
      </c>
      <c r="T11" s="165">
        <f>ROUND(VLOOKUP(MID($E11,4,3),'Wochentag F(WT)'!$B$7:$J$22,T$9,0),4)</f>
        <v>1.0448999999999999</v>
      </c>
      <c r="U11" s="165">
        <f>ROUND(VLOOKUP(MID($E11,4,3),'Wochentag F(WT)'!$B$7:$J$22,U$9,0),4)</f>
        <v>1.0494000000000001</v>
      </c>
      <c r="V11" s="165">
        <f>ROUND(VLOOKUP(MID($E11,4,3),'Wochentag F(WT)'!$B$7:$J$22,V$9,0),4)</f>
        <v>0.98850000000000005</v>
      </c>
      <c r="W11" s="165">
        <f>ROUND(VLOOKUP(MID($E11,4,3),'Wochentag F(WT)'!$B$7:$J$22,W$9,0),4)</f>
        <v>0.88600000000000001</v>
      </c>
      <c r="X11" s="166">
        <f>7-SUM(R11:W11)</f>
        <v>0.94349999999999934</v>
      </c>
      <c r="Y11" s="289">
        <v>365.12299999999999</v>
      </c>
    </row>
    <row r="12" spans="2:26">
      <c r="B12" s="138">
        <v>1</v>
      </c>
      <c r="C12" s="139" t="str">
        <f t="shared" ref="C12:C41" si="0">$D$6</f>
        <v>Stadtwerke Waren GmbH</v>
      </c>
      <c r="D12" s="59" t="s">
        <v>247</v>
      </c>
      <c r="E12" s="162" t="s">
        <v>668</v>
      </c>
      <c r="F12" s="294" t="str">
        <f>VLOOKUP($E12,'BDEW-Standard'!$B$3:$M$158,F$9,0)</f>
        <v>BA4</v>
      </c>
      <c r="H12" s="271">
        <f>ROUND(VLOOKUP($E12,'BDEW-Standard'!$B$3:$M$158,H$9,0),7)</f>
        <v>0.93158890000000005</v>
      </c>
      <c r="I12" s="271">
        <f>ROUND(VLOOKUP($E12,'BDEW-Standard'!$B$3:$M$158,I$9,0),7)</f>
        <v>-33.35</v>
      </c>
      <c r="J12" s="271">
        <f>ROUND(VLOOKUP($E12,'BDEW-Standard'!$B$3:$M$158,J$9,0),7)</f>
        <v>5.7212303000000002</v>
      </c>
      <c r="K12" s="271">
        <f>ROUND(VLOOKUP($E12,'BDEW-Standard'!$B$3:$M$158,K$9,0),7)</f>
        <v>0.66564939999999995</v>
      </c>
      <c r="L12" s="334">
        <f>ROUND(VLOOKUP($E12,'BDEW-Standard'!$B$3:$M$158,L$9,0),1)</f>
        <v>40</v>
      </c>
      <c r="M12" s="271">
        <f>ROUND(VLOOKUP($E12,'BDEW-Standard'!$B$3:$M$158,M$9,0),7)</f>
        <v>0</v>
      </c>
      <c r="N12" s="271">
        <f>ROUND(VLOOKUP($E12,'BDEW-Standard'!$B$3:$M$158,N$9,0),7)</f>
        <v>0</v>
      </c>
      <c r="O12" s="271">
        <f>ROUND(VLOOKUP($E12,'BDEW-Standard'!$B$3:$M$158,O$9,0),7)</f>
        <v>0</v>
      </c>
      <c r="P12" s="271">
        <f>ROUND(VLOOKUP($E12,'BDEW-Standard'!$B$3:$M$158,P$9,0),7)</f>
        <v>0</v>
      </c>
      <c r="Q12" s="335">
        <f t="shared" ref="Q12:Q21" si="1">($H12/(1+($I12/($Q$9-$L12))^$J12)+$K12)+MAX($M12*$Q$9+$N12,$O12*$Q$9+$P12)</f>
        <v>1.0766391850538448</v>
      </c>
      <c r="R12" s="272">
        <f>ROUND(VLOOKUP(MID($E12,4,3),'Wochentag F(WT)'!$B$7:$J$22,R$9,0),4)</f>
        <v>1.0848</v>
      </c>
      <c r="S12" s="272">
        <f>ROUND(VLOOKUP(MID($E12,4,3),'Wochentag F(WT)'!$B$7:$J$22,S$9,0),4)</f>
        <v>1.1211</v>
      </c>
      <c r="T12" s="272">
        <f>ROUND(VLOOKUP(MID($E12,4,3),'Wochentag F(WT)'!$B$7:$J$22,T$9,0),4)</f>
        <v>1.0769</v>
      </c>
      <c r="U12" s="272">
        <f>ROUND(VLOOKUP(MID($E12,4,3),'Wochentag F(WT)'!$B$7:$J$22,U$9,0),4)</f>
        <v>1.1353</v>
      </c>
      <c r="V12" s="272">
        <f>ROUND(VLOOKUP(MID($E12,4,3),'Wochentag F(WT)'!$B$7:$J$22,V$9,0),4)</f>
        <v>1.1402000000000001</v>
      </c>
      <c r="W12" s="272">
        <f>ROUND(VLOOKUP(MID($E12,4,3),'Wochentag F(WT)'!$B$7:$J$22,W$9,0),4)</f>
        <v>0.48520000000000002</v>
      </c>
      <c r="X12" s="273">
        <f>7-SUM(R12:W12)</f>
        <v>0.95650000000000013</v>
      </c>
      <c r="Y12" s="290"/>
      <c r="Z12" s="208"/>
    </row>
    <row r="13" spans="2:26" s="140" customFormat="1">
      <c r="B13" s="141">
        <v>2</v>
      </c>
      <c r="C13" s="142" t="str">
        <f t="shared" si="0"/>
        <v>Stadtwerke Waren GmbH</v>
      </c>
      <c r="D13" s="59" t="s">
        <v>247</v>
      </c>
      <c r="E13" s="162" t="s">
        <v>669</v>
      </c>
      <c r="F13" s="294" t="str">
        <f>VLOOKUP($E13,'BDEW-Standard'!$B$3:$M$158,F$9,0)</f>
        <v>BD4</v>
      </c>
      <c r="H13" s="271">
        <f>ROUND(VLOOKUP($E13,'BDEW-Standard'!$B$3:$M$158,H$9,0),7)</f>
        <v>3.75</v>
      </c>
      <c r="I13" s="271">
        <f>ROUND(VLOOKUP($E13,'BDEW-Standard'!$B$3:$M$158,I$9,0),7)</f>
        <v>-37.5</v>
      </c>
      <c r="J13" s="271">
        <f>ROUND(VLOOKUP($E13,'BDEW-Standard'!$B$3:$M$158,J$9,0),7)</f>
        <v>6.8</v>
      </c>
      <c r="K13" s="271">
        <f>ROUND(VLOOKUP($E13,'BDEW-Standard'!$B$3:$M$158,K$9,0),7)</f>
        <v>6.0911300000000002E-2</v>
      </c>
      <c r="L13" s="334">
        <f>ROUND(VLOOKUP($E13,'BDEW-Standard'!$B$3:$M$158,L$9,0),1)</f>
        <v>40</v>
      </c>
      <c r="M13" s="271">
        <f>ROUND(VLOOKUP($E13,'BDEW-Standard'!$B$3:$M$158,M$9,0),7)</f>
        <v>0</v>
      </c>
      <c r="N13" s="271">
        <f>ROUND(VLOOKUP($E13,'BDEW-Standard'!$B$3:$M$158,N$9,0),7)</f>
        <v>0</v>
      </c>
      <c r="O13" s="271">
        <f>ROUND(VLOOKUP($E13,'BDEW-Standard'!$B$3:$M$158,O$9,0),7)</f>
        <v>0</v>
      </c>
      <c r="P13" s="271">
        <f>ROUND(VLOOKUP($E13,'BDEW-Standard'!$B$3:$M$158,P$9,0),7)</f>
        <v>0</v>
      </c>
      <c r="Q13" s="335">
        <f t="shared" si="1"/>
        <v>1.0126136468627658</v>
      </c>
      <c r="R13" s="272">
        <f>ROUND(VLOOKUP(MID($E13,4,3),'Wochentag F(WT)'!$B$7:$J$22,R$9,0),4)</f>
        <v>1.1052</v>
      </c>
      <c r="S13" s="272">
        <f>ROUND(VLOOKUP(MID($E13,4,3),'Wochentag F(WT)'!$B$7:$J$22,S$9,0),4)</f>
        <v>1.0857000000000001</v>
      </c>
      <c r="T13" s="272">
        <f>ROUND(VLOOKUP(MID($E13,4,3),'Wochentag F(WT)'!$B$7:$J$22,T$9,0),4)</f>
        <v>1.0378000000000001</v>
      </c>
      <c r="U13" s="272">
        <f>ROUND(VLOOKUP(MID($E13,4,3),'Wochentag F(WT)'!$B$7:$J$22,U$9,0),4)</f>
        <v>1.0622</v>
      </c>
      <c r="V13" s="272">
        <f>ROUND(VLOOKUP(MID($E13,4,3),'Wochentag F(WT)'!$B$7:$J$22,V$9,0),4)</f>
        <v>1.0266</v>
      </c>
      <c r="W13" s="272">
        <f>ROUND(VLOOKUP(MID($E13,4,3),'Wochentag F(WT)'!$B$7:$J$22,W$9,0),4)</f>
        <v>0.76290000000000002</v>
      </c>
      <c r="X13" s="273">
        <f t="shared" ref="X13:X21" si="2">7-SUM(R13:W13)</f>
        <v>0.91959999999999997</v>
      </c>
      <c r="Y13" s="290"/>
      <c r="Z13" s="208"/>
    </row>
    <row r="14" spans="2:26" s="140" customFormat="1">
      <c r="B14" s="141">
        <v>3</v>
      </c>
      <c r="C14" s="142" t="str">
        <f t="shared" si="0"/>
        <v>Stadtwerke Waren GmbH</v>
      </c>
      <c r="D14" s="59" t="s">
        <v>247</v>
      </c>
      <c r="E14" s="162" t="s">
        <v>670</v>
      </c>
      <c r="F14" s="294" t="str">
        <f>VLOOKUP($E14,'BDEW-Standard'!$B$3:$M$158,F$9,0)</f>
        <v>BH4</v>
      </c>
      <c r="H14" s="271">
        <f>ROUND(VLOOKUP($E14,'BDEW-Standard'!$B$3:$M$158,H$9,0),7)</f>
        <v>2.4595180999999999</v>
      </c>
      <c r="I14" s="271">
        <f>ROUND(VLOOKUP($E14,'BDEW-Standard'!$B$3:$M$158,I$9,0),7)</f>
        <v>-35.253212400000002</v>
      </c>
      <c r="J14" s="271">
        <f>ROUND(VLOOKUP($E14,'BDEW-Standard'!$B$3:$M$158,J$9,0),7)</f>
        <v>6.0587001000000003</v>
      </c>
      <c r="K14" s="271">
        <f>ROUND(VLOOKUP($E14,'BDEW-Standard'!$B$3:$M$158,K$9,0),7)</f>
        <v>0.16473699999999999</v>
      </c>
      <c r="L14" s="334">
        <f>ROUND(VLOOKUP($E14,'BDEW-Standard'!$B$3:$M$158,L$9,0),1)</f>
        <v>40</v>
      </c>
      <c r="M14" s="271">
        <f>ROUND(VLOOKUP($E14,'BDEW-Standard'!$B$3:$M$158,M$9,0),7)</f>
        <v>0</v>
      </c>
      <c r="N14" s="271">
        <f>ROUND(VLOOKUP($E14,'BDEW-Standard'!$B$3:$M$158,N$9,0),7)</f>
        <v>0</v>
      </c>
      <c r="O14" s="271">
        <f>ROUND(VLOOKUP($E14,'BDEW-Standard'!$B$3:$M$158,O$9,0),7)</f>
        <v>0</v>
      </c>
      <c r="P14" s="271">
        <f>ROUND(VLOOKUP($E14,'BDEW-Standard'!$B$3:$M$158,P$9,0),7)</f>
        <v>0</v>
      </c>
      <c r="Q14" s="335">
        <f t="shared" si="1"/>
        <v>1.043802057143173</v>
      </c>
      <c r="R14" s="272">
        <f>ROUND(VLOOKUP(MID($E14,4,3),'Wochentag F(WT)'!$B$7:$J$22,R$9,0),4)</f>
        <v>0.97670000000000001</v>
      </c>
      <c r="S14" s="272">
        <f>ROUND(VLOOKUP(MID($E14,4,3),'Wochentag F(WT)'!$B$7:$J$22,S$9,0),4)</f>
        <v>1.0388999999999999</v>
      </c>
      <c r="T14" s="272">
        <f>ROUND(VLOOKUP(MID($E14,4,3),'Wochentag F(WT)'!$B$7:$J$22,T$9,0),4)</f>
        <v>1.0027999999999999</v>
      </c>
      <c r="U14" s="272">
        <f>ROUND(VLOOKUP(MID($E14,4,3),'Wochentag F(WT)'!$B$7:$J$22,U$9,0),4)</f>
        <v>1.0162</v>
      </c>
      <c r="V14" s="272">
        <f>ROUND(VLOOKUP(MID($E14,4,3),'Wochentag F(WT)'!$B$7:$J$22,V$9,0),4)</f>
        <v>1.0024</v>
      </c>
      <c r="W14" s="272">
        <f>ROUND(VLOOKUP(MID($E14,4,3),'Wochentag F(WT)'!$B$7:$J$22,W$9,0),4)</f>
        <v>1.0043</v>
      </c>
      <c r="X14" s="273">
        <f t="shared" si="2"/>
        <v>0.95870000000000122</v>
      </c>
      <c r="Y14" s="290"/>
      <c r="Z14" s="208"/>
    </row>
    <row r="15" spans="2:26" s="140" customFormat="1">
      <c r="B15" s="141">
        <v>4</v>
      </c>
      <c r="C15" s="142" t="str">
        <f t="shared" si="0"/>
        <v>Stadtwerke Waren GmbH</v>
      </c>
      <c r="D15" s="59" t="s">
        <v>247</v>
      </c>
      <c r="E15" s="162" t="s">
        <v>671</v>
      </c>
      <c r="F15" s="294" t="str">
        <f>VLOOKUP($E15,'BDEW-Standard'!$B$3:$M$158,F$9,0)</f>
        <v>GA4</v>
      </c>
      <c r="H15" s="271">
        <f>ROUND(VLOOKUP($E15,'BDEW-Standard'!$B$3:$M$158,H$9,0),7)</f>
        <v>2.8195655999999998</v>
      </c>
      <c r="I15" s="271">
        <f>ROUND(VLOOKUP($E15,'BDEW-Standard'!$B$3:$M$158,I$9,0),7)</f>
        <v>-36</v>
      </c>
      <c r="J15" s="271">
        <f>ROUND(VLOOKUP($E15,'BDEW-Standard'!$B$3:$M$158,J$9,0),7)</f>
        <v>7.7368518000000002</v>
      </c>
      <c r="K15" s="271">
        <f>ROUND(VLOOKUP($E15,'BDEW-Standard'!$B$3:$M$158,K$9,0),7)</f>
        <v>0.157281</v>
      </c>
      <c r="L15" s="334">
        <f>ROUND(VLOOKUP($E15,'BDEW-Standard'!$B$3:$M$158,L$9,0),1)</f>
        <v>40</v>
      </c>
      <c r="M15" s="271">
        <f>ROUND(VLOOKUP($E15,'BDEW-Standard'!$B$3:$M$158,M$9,0),7)</f>
        <v>0</v>
      </c>
      <c r="N15" s="271">
        <f>ROUND(VLOOKUP($E15,'BDEW-Standard'!$B$3:$M$158,N$9,0),7)</f>
        <v>0</v>
      </c>
      <c r="O15" s="271">
        <f>ROUND(VLOOKUP($E15,'BDEW-Standard'!$B$3:$M$158,O$9,0),7)</f>
        <v>0</v>
      </c>
      <c r="P15" s="271">
        <f>ROUND(VLOOKUP($E15,'BDEW-Standard'!$B$3:$M$158,P$9,0),7)</f>
        <v>0</v>
      </c>
      <c r="Q15" s="335">
        <f t="shared" si="1"/>
        <v>0.96576337685759206</v>
      </c>
      <c r="R15" s="272">
        <f>ROUND(VLOOKUP(MID($E15,4,3),'Wochentag F(WT)'!$B$7:$J$22,R$9,0),4)</f>
        <v>0.93220000000000003</v>
      </c>
      <c r="S15" s="272">
        <f>ROUND(VLOOKUP(MID($E15,4,3),'Wochentag F(WT)'!$B$7:$J$22,S$9,0),4)</f>
        <v>0.98939999999999995</v>
      </c>
      <c r="T15" s="272">
        <f>ROUND(VLOOKUP(MID($E15,4,3),'Wochentag F(WT)'!$B$7:$J$22,T$9,0),4)</f>
        <v>1.0033000000000001</v>
      </c>
      <c r="U15" s="272">
        <f>ROUND(VLOOKUP(MID($E15,4,3),'Wochentag F(WT)'!$B$7:$J$22,U$9,0),4)</f>
        <v>1.0108999999999999</v>
      </c>
      <c r="V15" s="272">
        <f>ROUND(VLOOKUP(MID($E15,4,3),'Wochentag F(WT)'!$B$7:$J$22,V$9,0),4)</f>
        <v>1.018</v>
      </c>
      <c r="W15" s="272">
        <f>ROUND(VLOOKUP(MID($E15,4,3),'Wochentag F(WT)'!$B$7:$J$22,W$9,0),4)</f>
        <v>1.0356000000000001</v>
      </c>
      <c r="X15" s="273">
        <f t="shared" si="2"/>
        <v>1.0106000000000002</v>
      </c>
      <c r="Y15" s="290"/>
      <c r="Z15" s="208"/>
    </row>
    <row r="16" spans="2:26" s="140" customFormat="1">
      <c r="B16" s="141">
        <v>5</v>
      </c>
      <c r="C16" s="142" t="str">
        <f t="shared" si="0"/>
        <v>Stadtwerke Waren GmbH</v>
      </c>
      <c r="D16" s="59" t="s">
        <v>247</v>
      </c>
      <c r="E16" s="162" t="s">
        <v>672</v>
      </c>
      <c r="F16" s="294" t="str">
        <f>VLOOKUP($E16,'BDEW-Standard'!$B$3:$M$158,F$9,0)</f>
        <v>HA4</v>
      </c>
      <c r="H16" s="271">
        <f>ROUND(VLOOKUP($E16,'BDEW-Standard'!$B$3:$M$158,H$9,0),7)</f>
        <v>4.0196902000000003</v>
      </c>
      <c r="I16" s="271">
        <f>ROUND(VLOOKUP($E16,'BDEW-Standard'!$B$3:$M$158,I$9,0),7)</f>
        <v>-37.828203700000003</v>
      </c>
      <c r="J16" s="271">
        <f>ROUND(VLOOKUP($E16,'BDEW-Standard'!$B$3:$M$158,J$9,0),7)</f>
        <v>8.1593368999999996</v>
      </c>
      <c r="K16" s="271">
        <f>ROUND(VLOOKUP($E16,'BDEW-Standard'!$B$3:$M$158,K$9,0),7)</f>
        <v>4.72845E-2</v>
      </c>
      <c r="L16" s="334">
        <f>ROUND(VLOOKUP($E16,'BDEW-Standard'!$B$3:$M$158,L$9,0),1)</f>
        <v>40</v>
      </c>
      <c r="M16" s="271">
        <f>ROUND(VLOOKUP($E16,'BDEW-Standard'!$B$3:$M$158,M$9,0),7)</f>
        <v>0</v>
      </c>
      <c r="N16" s="271">
        <f>ROUND(VLOOKUP($E16,'BDEW-Standard'!$B$3:$M$158,N$9,0),7)</f>
        <v>0</v>
      </c>
      <c r="O16" s="271">
        <f>ROUND(VLOOKUP($E16,'BDEW-Standard'!$B$3:$M$158,O$9,0),7)</f>
        <v>0</v>
      </c>
      <c r="P16" s="271">
        <f>ROUND(VLOOKUP($E16,'BDEW-Standard'!$B$3:$M$158,P$9,0),7)</f>
        <v>0</v>
      </c>
      <c r="Q16" s="335">
        <f t="shared" si="1"/>
        <v>0.86486713303260787</v>
      </c>
      <c r="R16" s="272">
        <f>ROUND(VLOOKUP(MID($E16,4,3),'Wochentag F(WT)'!$B$7:$J$22,R$9,0),4)</f>
        <v>1.0358000000000001</v>
      </c>
      <c r="S16" s="272">
        <f>ROUND(VLOOKUP(MID($E16,4,3),'Wochentag F(WT)'!$B$7:$J$22,S$9,0),4)</f>
        <v>1.0232000000000001</v>
      </c>
      <c r="T16" s="272">
        <f>ROUND(VLOOKUP(MID($E16,4,3),'Wochentag F(WT)'!$B$7:$J$22,T$9,0),4)</f>
        <v>1.0251999999999999</v>
      </c>
      <c r="U16" s="272">
        <f>ROUND(VLOOKUP(MID($E16,4,3),'Wochentag F(WT)'!$B$7:$J$22,U$9,0),4)</f>
        <v>1.0295000000000001</v>
      </c>
      <c r="V16" s="272">
        <f>ROUND(VLOOKUP(MID($E16,4,3),'Wochentag F(WT)'!$B$7:$J$22,V$9,0),4)</f>
        <v>1.0253000000000001</v>
      </c>
      <c r="W16" s="272">
        <f>ROUND(VLOOKUP(MID($E16,4,3),'Wochentag F(WT)'!$B$7:$J$22,W$9,0),4)</f>
        <v>0.96750000000000003</v>
      </c>
      <c r="X16" s="273">
        <f t="shared" si="2"/>
        <v>0.89350000000000041</v>
      </c>
      <c r="Y16" s="290"/>
      <c r="Z16" s="208"/>
    </row>
    <row r="17" spans="2:26" s="140" customFormat="1">
      <c r="B17" s="141">
        <v>6</v>
      </c>
      <c r="C17" s="142" t="str">
        <f t="shared" si="0"/>
        <v>Stadtwerke Waren GmbH</v>
      </c>
      <c r="D17" s="59" t="s">
        <v>247</v>
      </c>
      <c r="E17" s="162" t="s">
        <v>4</v>
      </c>
      <c r="F17" s="294" t="str">
        <f>VLOOKUP($E17,'BDEW-Standard'!$B$3:$M$158,F$9,0)</f>
        <v>HK3</v>
      </c>
      <c r="H17" s="271">
        <f>ROUND(VLOOKUP($E17,'BDEW-Standard'!$B$3:$M$158,H$9,0),7)</f>
        <v>0.40409319999999999</v>
      </c>
      <c r="I17" s="271">
        <f>ROUND(VLOOKUP($E17,'BDEW-Standard'!$B$3:$M$158,I$9,0),7)</f>
        <v>-24.439296800000001</v>
      </c>
      <c r="J17" s="271">
        <f>ROUND(VLOOKUP($E17,'BDEW-Standard'!$B$3:$M$158,J$9,0),7)</f>
        <v>6.5718174999999999</v>
      </c>
      <c r="K17" s="271">
        <f>ROUND(VLOOKUP($E17,'BDEW-Standard'!$B$3:$M$158,K$9,0),7)</f>
        <v>0.71077100000000004</v>
      </c>
      <c r="L17" s="334">
        <f>ROUND(VLOOKUP($E17,'BDEW-Standard'!$B$3:$M$158,L$9,0),1)</f>
        <v>40</v>
      </c>
      <c r="M17" s="271">
        <f>ROUND(VLOOKUP($E17,'BDEW-Standard'!$B$3:$M$158,M$9,0),7)</f>
        <v>0</v>
      </c>
      <c r="N17" s="271">
        <f>ROUND(VLOOKUP($E17,'BDEW-Standard'!$B$3:$M$158,N$9,0),7)</f>
        <v>0</v>
      </c>
      <c r="O17" s="271">
        <f>ROUND(VLOOKUP($E17,'BDEW-Standard'!$B$3:$M$158,O$9,0),7)</f>
        <v>0</v>
      </c>
      <c r="P17" s="271">
        <f>ROUND(VLOOKUP($E17,'BDEW-Standard'!$B$3:$M$158,P$9,0),7)</f>
        <v>0</v>
      </c>
      <c r="Q17" s="335">
        <f t="shared" si="1"/>
        <v>1.0561214000512988</v>
      </c>
      <c r="R17" s="272">
        <f>ROUND(VLOOKUP(MID($E17,4,3),'Wochentag F(WT)'!$B$7:$J$22,R$9,0),4)</f>
        <v>1</v>
      </c>
      <c r="S17" s="272">
        <f>ROUND(VLOOKUP(MID($E17,4,3),'Wochentag F(WT)'!$B$7:$J$22,S$9,0),4)</f>
        <v>1</v>
      </c>
      <c r="T17" s="272">
        <f>ROUND(VLOOKUP(MID($E17,4,3),'Wochentag F(WT)'!$B$7:$J$22,T$9,0),4)</f>
        <v>1</v>
      </c>
      <c r="U17" s="272">
        <f>ROUND(VLOOKUP(MID($E17,4,3),'Wochentag F(WT)'!$B$7:$J$22,U$9,0),4)</f>
        <v>1</v>
      </c>
      <c r="V17" s="272">
        <f>ROUND(VLOOKUP(MID($E17,4,3),'Wochentag F(WT)'!$B$7:$J$22,V$9,0),4)</f>
        <v>1</v>
      </c>
      <c r="W17" s="272">
        <f>ROUND(VLOOKUP(MID($E17,4,3),'Wochentag F(WT)'!$B$7:$J$22,W$9,0),4)</f>
        <v>1</v>
      </c>
      <c r="X17" s="273">
        <f t="shared" si="2"/>
        <v>1</v>
      </c>
      <c r="Y17" s="290"/>
      <c r="Z17" s="208"/>
    </row>
    <row r="18" spans="2:26" s="140" customFormat="1">
      <c r="B18" s="141">
        <v>7</v>
      </c>
      <c r="C18" s="142" t="str">
        <f t="shared" si="0"/>
        <v>Stadtwerke Waren GmbH</v>
      </c>
      <c r="D18" s="59" t="s">
        <v>247</v>
      </c>
      <c r="E18" s="162" t="s">
        <v>673</v>
      </c>
      <c r="F18" s="294" t="str">
        <f>VLOOKUP($E18,'BDEW-Standard'!$B$3:$M$158,F$9,0)</f>
        <v>KO4</v>
      </c>
      <c r="H18" s="271">
        <f>ROUND(VLOOKUP($E18,'BDEW-Standard'!$B$3:$M$158,H$9,0),7)</f>
        <v>3.4428942999999999</v>
      </c>
      <c r="I18" s="271">
        <f>ROUND(VLOOKUP($E18,'BDEW-Standard'!$B$3:$M$158,I$9,0),7)</f>
        <v>-36.659050399999998</v>
      </c>
      <c r="J18" s="271">
        <f>ROUND(VLOOKUP($E18,'BDEW-Standard'!$B$3:$M$158,J$9,0),7)</f>
        <v>7.6083226000000002</v>
      </c>
      <c r="K18" s="271">
        <f>ROUND(VLOOKUP($E18,'BDEW-Standard'!$B$3:$M$158,K$9,0),7)</f>
        <v>7.4685000000000001E-2</v>
      </c>
      <c r="L18" s="334">
        <f>ROUND(VLOOKUP($E18,'BDEW-Standard'!$B$3:$M$158,L$9,0),1)</f>
        <v>40</v>
      </c>
      <c r="M18" s="271">
        <f>ROUND(VLOOKUP($E18,'BDEW-Standard'!$B$3:$M$158,M$9,0),7)</f>
        <v>0</v>
      </c>
      <c r="N18" s="271">
        <f>ROUND(VLOOKUP($E18,'BDEW-Standard'!$B$3:$M$158,N$9,0),7)</f>
        <v>0</v>
      </c>
      <c r="O18" s="271">
        <f>ROUND(VLOOKUP($E18,'BDEW-Standard'!$B$3:$M$158,O$9,0),7)</f>
        <v>0</v>
      </c>
      <c r="P18" s="271">
        <f>ROUND(VLOOKUP($E18,'BDEW-Standard'!$B$3:$M$158,P$9,0),7)</f>
        <v>0</v>
      </c>
      <c r="Q18" s="335">
        <f t="shared" si="1"/>
        <v>0.97768382110526542</v>
      </c>
      <c r="R18" s="272">
        <f>ROUND(VLOOKUP(MID($E18,4,3),'Wochentag F(WT)'!$B$7:$J$22,R$9,0),4)</f>
        <v>1.0354000000000001</v>
      </c>
      <c r="S18" s="272">
        <f>ROUND(VLOOKUP(MID($E18,4,3),'Wochentag F(WT)'!$B$7:$J$22,S$9,0),4)</f>
        <v>1.0523</v>
      </c>
      <c r="T18" s="272">
        <f>ROUND(VLOOKUP(MID($E18,4,3),'Wochentag F(WT)'!$B$7:$J$22,T$9,0),4)</f>
        <v>1.0448999999999999</v>
      </c>
      <c r="U18" s="272">
        <f>ROUND(VLOOKUP(MID($E18,4,3),'Wochentag F(WT)'!$B$7:$J$22,U$9,0),4)</f>
        <v>1.0494000000000001</v>
      </c>
      <c r="V18" s="272">
        <f>ROUND(VLOOKUP(MID($E18,4,3),'Wochentag F(WT)'!$B$7:$J$22,V$9,0),4)</f>
        <v>0.98850000000000005</v>
      </c>
      <c r="W18" s="272">
        <f>ROUND(VLOOKUP(MID($E18,4,3),'Wochentag F(WT)'!$B$7:$J$22,W$9,0),4)</f>
        <v>0.88600000000000001</v>
      </c>
      <c r="X18" s="273">
        <f t="shared" si="2"/>
        <v>0.94349999999999934</v>
      </c>
      <c r="Y18" s="290"/>
      <c r="Z18" s="208"/>
    </row>
    <row r="19" spans="2:26" s="140" customFormat="1">
      <c r="B19" s="141">
        <v>8</v>
      </c>
      <c r="C19" s="142" t="str">
        <f t="shared" si="0"/>
        <v>Stadtwerke Waren GmbH</v>
      </c>
      <c r="D19" s="59" t="s">
        <v>247</v>
      </c>
      <c r="E19" s="162" t="s">
        <v>674</v>
      </c>
      <c r="F19" s="294" t="str">
        <f>VLOOKUP($E19,'BDEW-Standard'!$B$3:$M$158,F$9,0)</f>
        <v>MK4</v>
      </c>
      <c r="H19" s="271">
        <f>ROUND(VLOOKUP($E19,'BDEW-Standard'!$B$3:$M$158,H$9,0),7)</f>
        <v>3.1177248</v>
      </c>
      <c r="I19" s="271">
        <f>ROUND(VLOOKUP($E19,'BDEW-Standard'!$B$3:$M$158,I$9,0),7)</f>
        <v>-35.871506199999999</v>
      </c>
      <c r="J19" s="271">
        <f>ROUND(VLOOKUP($E19,'BDEW-Standard'!$B$3:$M$158,J$9,0),7)</f>
        <v>7.5186828999999999</v>
      </c>
      <c r="K19" s="271">
        <f>ROUND(VLOOKUP($E19,'BDEW-Standard'!$B$3:$M$158,K$9,0),7)</f>
        <v>3.4330100000000002E-2</v>
      </c>
      <c r="L19" s="334">
        <f>ROUND(VLOOKUP($E19,'BDEW-Standard'!$B$3:$M$158,L$9,0),1)</f>
        <v>40</v>
      </c>
      <c r="M19" s="271">
        <f>ROUND(VLOOKUP($E19,'BDEW-Standard'!$B$3:$M$158,M$9,0),7)</f>
        <v>0</v>
      </c>
      <c r="N19" s="271">
        <f>ROUND(VLOOKUP($E19,'BDEW-Standard'!$B$3:$M$158,N$9,0),7)</f>
        <v>0</v>
      </c>
      <c r="O19" s="271">
        <f>ROUND(VLOOKUP($E19,'BDEW-Standard'!$B$3:$M$158,O$9,0),7)</f>
        <v>0</v>
      </c>
      <c r="P19" s="271">
        <f>ROUND(VLOOKUP($E19,'BDEW-Standard'!$B$3:$M$158,P$9,0),7)</f>
        <v>0</v>
      </c>
      <c r="Q19" s="335">
        <f t="shared" si="1"/>
        <v>0.9622064996731321</v>
      </c>
      <c r="R19" s="272">
        <f>ROUND(VLOOKUP(MID($E19,4,3),'Wochentag F(WT)'!$B$7:$J$22,R$9,0),4)</f>
        <v>1.0699000000000001</v>
      </c>
      <c r="S19" s="272">
        <f>ROUND(VLOOKUP(MID($E19,4,3),'Wochentag F(WT)'!$B$7:$J$22,S$9,0),4)</f>
        <v>1.0365</v>
      </c>
      <c r="T19" s="272">
        <f>ROUND(VLOOKUP(MID($E19,4,3),'Wochentag F(WT)'!$B$7:$J$22,T$9,0),4)</f>
        <v>0.99329999999999996</v>
      </c>
      <c r="U19" s="272">
        <f>ROUND(VLOOKUP(MID($E19,4,3),'Wochentag F(WT)'!$B$7:$J$22,U$9,0),4)</f>
        <v>0.99480000000000002</v>
      </c>
      <c r="V19" s="272">
        <f>ROUND(VLOOKUP(MID($E19,4,3),'Wochentag F(WT)'!$B$7:$J$22,V$9,0),4)</f>
        <v>1.0659000000000001</v>
      </c>
      <c r="W19" s="272">
        <f>ROUND(VLOOKUP(MID($E19,4,3),'Wochentag F(WT)'!$B$7:$J$22,W$9,0),4)</f>
        <v>0.93620000000000003</v>
      </c>
      <c r="X19" s="273">
        <f t="shared" si="2"/>
        <v>0.90339999999999954</v>
      </c>
      <c r="Y19" s="290"/>
      <c r="Z19" s="208"/>
    </row>
    <row r="20" spans="2:26" s="140" customFormat="1">
      <c r="B20" s="141">
        <v>9</v>
      </c>
      <c r="C20" s="142" t="str">
        <f t="shared" si="0"/>
        <v>Stadtwerke Waren GmbH</v>
      </c>
      <c r="D20" s="59" t="s">
        <v>247</v>
      </c>
      <c r="E20" s="162" t="s">
        <v>57</v>
      </c>
      <c r="F20" s="294" t="str">
        <f>VLOOKUP($E20,'BDEW-Standard'!$B$3:$M$158,F$9,0)</f>
        <v>V14</v>
      </c>
      <c r="H20" s="271">
        <f>ROUND(VLOOKUP($E20,'BDEW-Standard'!$B$3:$M$158,H$9,0),7)</f>
        <v>3.159294</v>
      </c>
      <c r="I20" s="271">
        <f>ROUND(VLOOKUP($E20,'BDEW-Standard'!$B$3:$M$158,I$9,0),7)</f>
        <v>-37.406886</v>
      </c>
      <c r="J20" s="271">
        <f>ROUND(VLOOKUP($E20,'BDEW-Standard'!$B$3:$M$158,J$9,0),7)</f>
        <v>6.1418926000000003</v>
      </c>
      <c r="K20" s="271">
        <f>ROUND(VLOOKUP($E20,'BDEW-Standard'!$B$3:$M$158,K$9,0),7)</f>
        <v>9.2168600000000003E-2</v>
      </c>
      <c r="L20" s="334">
        <f>ROUND(VLOOKUP($E20,'BDEW-Standard'!$B$3:$M$158,L$9,0),1)</f>
        <v>40</v>
      </c>
      <c r="M20" s="271">
        <f>ROUND(VLOOKUP($E20,'BDEW-Standard'!$B$3:$M$158,M$9,0),7)</f>
        <v>0</v>
      </c>
      <c r="N20" s="271">
        <f>ROUND(VLOOKUP($E20,'BDEW-Standard'!$B$3:$M$158,N$9,0),7)</f>
        <v>0</v>
      </c>
      <c r="O20" s="271">
        <f>ROUND(VLOOKUP($E20,'BDEW-Standard'!$B$3:$M$158,O$9,0),7)</f>
        <v>0</v>
      </c>
      <c r="P20" s="271">
        <f>ROUND(VLOOKUP($E20,'BDEW-Standard'!$B$3:$M$158,P$9,0),7)</f>
        <v>0</v>
      </c>
      <c r="Q20" s="335">
        <f t="shared" si="1"/>
        <v>0.96762600224521156</v>
      </c>
      <c r="R20" s="272">
        <f>ROUND(VLOOKUP(MID($E20,4,3),'Wochentag F(WT)'!$B$7:$J$22,R$9,0),4)</f>
        <v>1</v>
      </c>
      <c r="S20" s="272">
        <f>ROUND(VLOOKUP(MID($E20,4,3),'Wochentag F(WT)'!$B$7:$J$22,S$9,0),4)</f>
        <v>1</v>
      </c>
      <c r="T20" s="272">
        <f>ROUND(VLOOKUP(MID($E20,4,3),'Wochentag F(WT)'!$B$7:$J$22,T$9,0),4)</f>
        <v>1</v>
      </c>
      <c r="U20" s="272">
        <f>ROUND(VLOOKUP(MID($E20,4,3),'Wochentag F(WT)'!$B$7:$J$22,U$9,0),4)</f>
        <v>1</v>
      </c>
      <c r="V20" s="272">
        <f>ROUND(VLOOKUP(MID($E20,4,3),'Wochentag F(WT)'!$B$7:$J$22,V$9,0),4)</f>
        <v>1</v>
      </c>
      <c r="W20" s="272">
        <f>ROUND(VLOOKUP(MID($E20,4,3),'Wochentag F(WT)'!$B$7:$J$22,W$9,0),4)</f>
        <v>1</v>
      </c>
      <c r="X20" s="273">
        <f t="shared" si="2"/>
        <v>1</v>
      </c>
      <c r="Y20" s="290"/>
      <c r="Z20" s="208"/>
    </row>
    <row r="21" spans="2:26" s="140" customFormat="1">
      <c r="B21" s="141">
        <v>10</v>
      </c>
      <c r="C21" s="142" t="str">
        <f t="shared" si="0"/>
        <v>Stadtwerke Waren GmbH</v>
      </c>
      <c r="D21" s="59" t="s">
        <v>247</v>
      </c>
      <c r="E21" s="162" t="s">
        <v>67</v>
      </c>
      <c r="F21" s="294" t="str">
        <f>VLOOKUP($E21,'BDEW-Standard'!$B$3:$M$158,F$9,0)</f>
        <v>V24</v>
      </c>
      <c r="H21" s="271">
        <f>ROUND(VLOOKUP($E21,'BDEW-Standard'!$B$3:$M$158,H$9,0),7)</f>
        <v>2.4859160999999999</v>
      </c>
      <c r="I21" s="271">
        <f>ROUND(VLOOKUP($E21,'BDEW-Standard'!$B$3:$M$158,I$9,0),7)</f>
        <v>-35.043597800000001</v>
      </c>
      <c r="J21" s="271">
        <f>ROUND(VLOOKUP($E21,'BDEW-Standard'!$B$3:$M$158,J$9,0),7)</f>
        <v>6.2818214000000001</v>
      </c>
      <c r="K21" s="271">
        <f>ROUND(VLOOKUP($E21,'BDEW-Standard'!$B$3:$M$158,K$9,0),7)</f>
        <v>0.1282547</v>
      </c>
      <c r="L21" s="334">
        <f>ROUND(VLOOKUP($E21,'BDEW-Standard'!$B$3:$M$158,L$9,0),1)</f>
        <v>40</v>
      </c>
      <c r="M21" s="271">
        <f>ROUND(VLOOKUP($E21,'BDEW-Standard'!$B$3:$M$158,M$9,0),7)</f>
        <v>0</v>
      </c>
      <c r="N21" s="271">
        <f>ROUND(VLOOKUP($E21,'BDEW-Standard'!$B$3:$M$158,N$9,0),7)</f>
        <v>0</v>
      </c>
      <c r="O21" s="271">
        <f>ROUND(VLOOKUP($E21,'BDEW-Standard'!$B$3:$M$158,O$9,0),7)</f>
        <v>0</v>
      </c>
      <c r="P21" s="271">
        <f>ROUND(VLOOKUP($E21,'BDEW-Standard'!$B$3:$M$158,P$9,0),7)</f>
        <v>0</v>
      </c>
      <c r="Q21" s="335">
        <f t="shared" si="1"/>
        <v>1.0258303127680664</v>
      </c>
      <c r="R21" s="272">
        <f>ROUND(VLOOKUP(MID($E21,4,3),'Wochentag F(WT)'!$B$7:$J$22,R$9,0),4)</f>
        <v>1</v>
      </c>
      <c r="S21" s="272">
        <f>ROUND(VLOOKUP(MID($E21,4,3),'Wochentag F(WT)'!$B$7:$J$22,S$9,0),4)</f>
        <v>1</v>
      </c>
      <c r="T21" s="272">
        <f>ROUND(VLOOKUP(MID($E21,4,3),'Wochentag F(WT)'!$B$7:$J$22,T$9,0),4)</f>
        <v>1</v>
      </c>
      <c r="U21" s="272">
        <f>ROUND(VLOOKUP(MID($E21,4,3),'Wochentag F(WT)'!$B$7:$J$22,U$9,0),4)</f>
        <v>1</v>
      </c>
      <c r="V21" s="272">
        <f>ROUND(VLOOKUP(MID($E21,4,3),'Wochentag F(WT)'!$B$7:$J$22,V$9,0),4)</f>
        <v>1</v>
      </c>
      <c r="W21" s="272">
        <f>ROUND(VLOOKUP(MID($E21,4,3),'Wochentag F(WT)'!$B$7:$J$22,W$9,0),4)</f>
        <v>1</v>
      </c>
      <c r="X21" s="273">
        <f t="shared" si="2"/>
        <v>1</v>
      </c>
      <c r="Y21" s="290"/>
      <c r="Z21" s="208"/>
    </row>
    <row r="22" spans="2:26" s="140" customFormat="1">
      <c r="B22" s="141">
        <v>11</v>
      </c>
      <c r="C22" s="142" t="str">
        <f t="shared" si="0"/>
        <v>Stadtwerke Waren GmbH</v>
      </c>
      <c r="D22" s="59"/>
      <c r="E22" s="162"/>
      <c r="F22" s="294"/>
      <c r="H22" s="271"/>
      <c r="I22" s="271"/>
      <c r="J22" s="271"/>
      <c r="K22" s="271"/>
      <c r="L22" s="334"/>
      <c r="M22" s="271"/>
      <c r="N22" s="271"/>
      <c r="O22" s="271"/>
      <c r="P22" s="271"/>
      <c r="Q22" s="335"/>
      <c r="R22" s="272"/>
      <c r="S22" s="272"/>
      <c r="T22" s="272"/>
      <c r="U22" s="272"/>
      <c r="V22" s="272"/>
      <c r="W22" s="272"/>
      <c r="X22" s="273"/>
      <c r="Y22" s="290"/>
      <c r="Z22" s="208"/>
    </row>
    <row r="23" spans="2:26" s="140" customFormat="1">
      <c r="B23" s="141">
        <v>12</v>
      </c>
      <c r="C23" s="142" t="str">
        <f t="shared" si="0"/>
        <v>Stadtwerke Waren GmbH</v>
      </c>
      <c r="D23" s="59"/>
      <c r="E23" s="162"/>
      <c r="F23" s="294"/>
      <c r="H23" s="271"/>
      <c r="I23" s="271"/>
      <c r="J23" s="271"/>
      <c r="K23" s="271"/>
      <c r="L23" s="334"/>
      <c r="M23" s="271"/>
      <c r="N23" s="271"/>
      <c r="O23" s="271"/>
      <c r="P23" s="271"/>
      <c r="Q23" s="335"/>
      <c r="R23" s="272"/>
      <c r="S23" s="272"/>
      <c r="T23" s="272"/>
      <c r="U23" s="272"/>
      <c r="V23" s="272"/>
      <c r="W23" s="272"/>
      <c r="X23" s="273"/>
      <c r="Y23" s="290"/>
      <c r="Z23" s="208"/>
    </row>
    <row r="24" spans="2:26" s="140" customFormat="1">
      <c r="B24" s="141">
        <v>13</v>
      </c>
      <c r="C24" s="142" t="str">
        <f t="shared" si="0"/>
        <v>Stadtwerke Waren GmbH</v>
      </c>
      <c r="D24" s="59"/>
      <c r="E24" s="162"/>
      <c r="F24" s="294"/>
      <c r="H24" s="271"/>
      <c r="I24" s="271"/>
      <c r="J24" s="271"/>
      <c r="K24" s="271"/>
      <c r="L24" s="334"/>
      <c r="M24" s="271"/>
      <c r="N24" s="271"/>
      <c r="O24" s="271"/>
      <c r="P24" s="271"/>
      <c r="Q24" s="335"/>
      <c r="R24" s="272"/>
      <c r="S24" s="272"/>
      <c r="T24" s="272"/>
      <c r="U24" s="272"/>
      <c r="V24" s="272"/>
      <c r="W24" s="272"/>
      <c r="X24" s="273"/>
      <c r="Y24" s="290"/>
      <c r="Z24" s="208"/>
    </row>
    <row r="25" spans="2:26" s="140" customFormat="1">
      <c r="B25" s="141">
        <v>14</v>
      </c>
      <c r="C25" s="142" t="str">
        <f t="shared" si="0"/>
        <v>Stadtwerke Waren GmbH</v>
      </c>
      <c r="D25" s="59"/>
      <c r="E25" s="162"/>
      <c r="F25" s="294"/>
      <c r="H25" s="271"/>
      <c r="I25" s="271"/>
      <c r="J25" s="271"/>
      <c r="K25" s="271"/>
      <c r="L25" s="334"/>
      <c r="M25" s="271"/>
      <c r="N25" s="271"/>
      <c r="O25" s="271"/>
      <c r="P25" s="271"/>
      <c r="Q25" s="335"/>
      <c r="R25" s="272"/>
      <c r="S25" s="272"/>
      <c r="T25" s="272"/>
      <c r="U25" s="272"/>
      <c r="V25" s="272"/>
      <c r="W25" s="272"/>
      <c r="X25" s="273"/>
      <c r="Y25" s="290"/>
      <c r="Z25" s="208"/>
    </row>
    <row r="26" spans="2:26" s="140" customFormat="1">
      <c r="B26" s="141">
        <v>15</v>
      </c>
      <c r="C26" s="142" t="str">
        <f t="shared" si="0"/>
        <v>Stadtwerke Waren GmbH</v>
      </c>
      <c r="D26" s="59"/>
      <c r="E26" s="162"/>
      <c r="F26" s="294"/>
      <c r="H26" s="271"/>
      <c r="I26" s="271"/>
      <c r="J26" s="271"/>
      <c r="K26" s="271"/>
      <c r="L26" s="334"/>
      <c r="M26" s="271"/>
      <c r="N26" s="271"/>
      <c r="O26" s="271"/>
      <c r="P26" s="271"/>
      <c r="Q26" s="335"/>
      <c r="R26" s="272"/>
      <c r="S26" s="272"/>
      <c r="T26" s="272"/>
      <c r="U26" s="272"/>
      <c r="V26" s="272"/>
      <c r="W26" s="272"/>
      <c r="X26" s="273"/>
      <c r="Y26" s="290"/>
      <c r="Z26" s="208"/>
    </row>
    <row r="27" spans="2:26" s="140" customFormat="1">
      <c r="B27" s="141">
        <v>16</v>
      </c>
      <c r="C27" s="142" t="str">
        <f t="shared" si="0"/>
        <v>Stadtwerke Waren GmbH</v>
      </c>
      <c r="D27" s="59"/>
      <c r="E27" s="163"/>
      <c r="F27" s="294"/>
      <c r="H27" s="274"/>
      <c r="I27" s="274"/>
      <c r="J27" s="274"/>
      <c r="K27" s="274"/>
      <c r="L27" s="334"/>
      <c r="M27" s="274"/>
      <c r="N27" s="274"/>
      <c r="O27" s="274"/>
      <c r="P27" s="274"/>
      <c r="Q27" s="336"/>
      <c r="R27" s="275"/>
      <c r="S27" s="275"/>
      <c r="T27" s="275"/>
      <c r="U27" s="275"/>
      <c r="V27" s="275"/>
      <c r="W27" s="275"/>
      <c r="X27" s="276"/>
      <c r="Y27" s="290"/>
    </row>
    <row r="28" spans="2:26" s="140" customFormat="1">
      <c r="B28" s="141">
        <v>17</v>
      </c>
      <c r="C28" s="142" t="str">
        <f t="shared" si="0"/>
        <v>Stadtwerke Waren GmbH</v>
      </c>
      <c r="D28" s="59"/>
      <c r="E28" s="163"/>
      <c r="F28" s="294"/>
      <c r="H28" s="274"/>
      <c r="I28" s="274"/>
      <c r="J28" s="274"/>
      <c r="K28" s="274"/>
      <c r="L28" s="334"/>
      <c r="M28" s="274"/>
      <c r="N28" s="274"/>
      <c r="O28" s="274"/>
      <c r="P28" s="274"/>
      <c r="Q28" s="336"/>
      <c r="R28" s="275"/>
      <c r="S28" s="275"/>
      <c r="T28" s="275"/>
      <c r="U28" s="275"/>
      <c r="V28" s="275"/>
      <c r="W28" s="275"/>
      <c r="X28" s="276"/>
      <c r="Y28" s="290"/>
    </row>
    <row r="29" spans="2:26" s="140" customFormat="1">
      <c r="B29" s="141">
        <v>18</v>
      </c>
      <c r="C29" s="142" t="str">
        <f t="shared" si="0"/>
        <v>Stadtwerke Waren GmbH</v>
      </c>
      <c r="D29" s="59"/>
      <c r="E29" s="163"/>
      <c r="F29" s="294"/>
      <c r="H29" s="274"/>
      <c r="I29" s="274"/>
      <c r="J29" s="274"/>
      <c r="K29" s="274"/>
      <c r="L29" s="334"/>
      <c r="M29" s="274"/>
      <c r="N29" s="274"/>
      <c r="O29" s="274"/>
      <c r="P29" s="274"/>
      <c r="Q29" s="336"/>
      <c r="R29" s="275"/>
      <c r="S29" s="275"/>
      <c r="T29" s="275"/>
      <c r="U29" s="275"/>
      <c r="V29" s="275"/>
      <c r="W29" s="275"/>
      <c r="X29" s="276"/>
      <c r="Y29" s="290"/>
    </row>
    <row r="30" spans="2:26" s="140" customFormat="1">
      <c r="B30" s="141">
        <v>19</v>
      </c>
      <c r="C30" s="142" t="str">
        <f t="shared" si="0"/>
        <v>Stadtwerke Waren GmbH</v>
      </c>
      <c r="D30" s="59"/>
      <c r="E30" s="163"/>
      <c r="F30" s="294"/>
      <c r="H30" s="274"/>
      <c r="I30" s="274"/>
      <c r="J30" s="274"/>
      <c r="K30" s="274"/>
      <c r="L30" s="334"/>
      <c r="M30" s="274"/>
      <c r="N30" s="274"/>
      <c r="O30" s="274"/>
      <c r="P30" s="274"/>
      <c r="Q30" s="336"/>
      <c r="R30" s="275"/>
      <c r="S30" s="275"/>
      <c r="T30" s="275"/>
      <c r="U30" s="275"/>
      <c r="V30" s="275"/>
      <c r="W30" s="275"/>
      <c r="X30" s="276"/>
      <c r="Y30" s="290"/>
    </row>
    <row r="31" spans="2:26" s="140" customFormat="1">
      <c r="B31" s="141">
        <v>20</v>
      </c>
      <c r="C31" s="142" t="str">
        <f t="shared" si="0"/>
        <v>Stadtwerke Waren GmbH</v>
      </c>
      <c r="D31" s="59"/>
      <c r="E31" s="163"/>
      <c r="F31" s="294"/>
      <c r="H31" s="274"/>
      <c r="I31" s="274"/>
      <c r="J31" s="274"/>
      <c r="K31" s="274"/>
      <c r="L31" s="334"/>
      <c r="M31" s="274"/>
      <c r="N31" s="274"/>
      <c r="O31" s="274"/>
      <c r="P31" s="274"/>
      <c r="Q31" s="336"/>
      <c r="R31" s="275"/>
      <c r="S31" s="275"/>
      <c r="T31" s="275"/>
      <c r="U31" s="275"/>
      <c r="V31" s="275"/>
      <c r="W31" s="275"/>
      <c r="X31" s="276"/>
      <c r="Y31" s="290"/>
    </row>
    <row r="32" spans="2:26" s="140" customFormat="1">
      <c r="B32" s="141">
        <v>21</v>
      </c>
      <c r="C32" s="142" t="str">
        <f t="shared" si="0"/>
        <v>Stadtwerke Waren GmbH</v>
      </c>
      <c r="D32" s="59"/>
      <c r="E32" s="163"/>
      <c r="F32" s="294"/>
      <c r="H32" s="274"/>
      <c r="I32" s="274"/>
      <c r="J32" s="274"/>
      <c r="K32" s="274"/>
      <c r="L32" s="334"/>
      <c r="M32" s="274"/>
      <c r="N32" s="274"/>
      <c r="O32" s="274"/>
      <c r="P32" s="274"/>
      <c r="Q32" s="336"/>
      <c r="R32" s="275"/>
      <c r="S32" s="275"/>
      <c r="T32" s="275"/>
      <c r="U32" s="275"/>
      <c r="V32" s="275"/>
      <c r="W32" s="275"/>
      <c r="X32" s="276"/>
      <c r="Y32" s="290"/>
    </row>
    <row r="33" spans="2:25" s="140" customFormat="1">
      <c r="B33" s="141">
        <v>22</v>
      </c>
      <c r="C33" s="142" t="str">
        <f t="shared" si="0"/>
        <v>Stadtwerke Waren GmbH</v>
      </c>
      <c r="D33" s="59"/>
      <c r="E33" s="163"/>
      <c r="F33" s="294"/>
      <c r="H33" s="274"/>
      <c r="I33" s="274"/>
      <c r="J33" s="274"/>
      <c r="K33" s="274"/>
      <c r="L33" s="334"/>
      <c r="M33" s="274"/>
      <c r="N33" s="274"/>
      <c r="O33" s="274"/>
      <c r="P33" s="274"/>
      <c r="Q33" s="336"/>
      <c r="R33" s="275"/>
      <c r="S33" s="275"/>
      <c r="T33" s="275"/>
      <c r="U33" s="275"/>
      <c r="V33" s="275"/>
      <c r="W33" s="275"/>
      <c r="X33" s="276"/>
      <c r="Y33" s="290"/>
    </row>
    <row r="34" spans="2:25" s="140" customFormat="1">
      <c r="B34" s="141">
        <v>23</v>
      </c>
      <c r="C34" s="142" t="str">
        <f t="shared" si="0"/>
        <v>Stadtwerke Waren GmbH</v>
      </c>
      <c r="D34" s="59"/>
      <c r="E34" s="163"/>
      <c r="F34" s="294"/>
      <c r="H34" s="274"/>
      <c r="I34" s="274"/>
      <c r="J34" s="274"/>
      <c r="K34" s="274"/>
      <c r="L34" s="334"/>
      <c r="M34" s="274"/>
      <c r="N34" s="274"/>
      <c r="O34" s="274"/>
      <c r="P34" s="274"/>
      <c r="Q34" s="336"/>
      <c r="R34" s="275"/>
      <c r="S34" s="275"/>
      <c r="T34" s="275"/>
      <c r="U34" s="275"/>
      <c r="V34" s="275"/>
      <c r="W34" s="275"/>
      <c r="X34" s="276"/>
      <c r="Y34" s="290"/>
    </row>
    <row r="35" spans="2:25" s="140" customFormat="1">
      <c r="B35" s="141">
        <v>24</v>
      </c>
      <c r="C35" s="142" t="str">
        <f t="shared" si="0"/>
        <v>Stadtwerke Waren GmbH</v>
      </c>
      <c r="D35" s="59"/>
      <c r="E35" s="163"/>
      <c r="F35" s="294"/>
      <c r="H35" s="274"/>
      <c r="I35" s="274"/>
      <c r="J35" s="274"/>
      <c r="K35" s="274"/>
      <c r="L35" s="334"/>
      <c r="M35" s="274"/>
      <c r="N35" s="274"/>
      <c r="O35" s="274"/>
      <c r="P35" s="274"/>
      <c r="Q35" s="336"/>
      <c r="R35" s="275"/>
      <c r="S35" s="275"/>
      <c r="T35" s="275"/>
      <c r="U35" s="275"/>
      <c r="V35" s="275"/>
      <c r="W35" s="275"/>
      <c r="X35" s="276"/>
      <c r="Y35" s="290"/>
    </row>
    <row r="36" spans="2:25" s="140" customFormat="1">
      <c r="B36" s="141">
        <v>25</v>
      </c>
      <c r="C36" s="142" t="str">
        <f t="shared" si="0"/>
        <v>Stadtwerke Waren GmbH</v>
      </c>
      <c r="D36" s="59"/>
      <c r="E36" s="163"/>
      <c r="F36" s="294"/>
      <c r="H36" s="274"/>
      <c r="I36" s="274"/>
      <c r="J36" s="274"/>
      <c r="K36" s="274"/>
      <c r="L36" s="334"/>
      <c r="M36" s="274"/>
      <c r="N36" s="274"/>
      <c r="O36" s="274"/>
      <c r="P36" s="274"/>
      <c r="Q36" s="336"/>
      <c r="R36" s="275"/>
      <c r="S36" s="275"/>
      <c r="T36" s="275"/>
      <c r="U36" s="275"/>
      <c r="V36" s="275"/>
      <c r="W36" s="275"/>
      <c r="X36" s="276"/>
      <c r="Y36" s="290"/>
    </row>
    <row r="37" spans="2:25" s="140" customFormat="1">
      <c r="B37" s="141">
        <v>26</v>
      </c>
      <c r="C37" s="142" t="str">
        <f t="shared" si="0"/>
        <v>Stadtwerke Waren GmbH</v>
      </c>
      <c r="D37" s="59"/>
      <c r="E37" s="163"/>
      <c r="F37" s="294"/>
      <c r="H37" s="274"/>
      <c r="I37" s="274"/>
      <c r="J37" s="274"/>
      <c r="K37" s="274"/>
      <c r="L37" s="334"/>
      <c r="M37" s="274"/>
      <c r="N37" s="274"/>
      <c r="O37" s="274"/>
      <c r="P37" s="274"/>
      <c r="Q37" s="336"/>
      <c r="R37" s="275"/>
      <c r="S37" s="275"/>
      <c r="T37" s="275"/>
      <c r="U37" s="275"/>
      <c r="V37" s="275"/>
      <c r="W37" s="275"/>
      <c r="X37" s="276"/>
      <c r="Y37" s="290"/>
    </row>
    <row r="38" spans="2:25" s="140" customFormat="1">
      <c r="B38" s="141">
        <v>27</v>
      </c>
      <c r="C38" s="142" t="str">
        <f t="shared" si="0"/>
        <v>Stadtwerke Waren GmbH</v>
      </c>
      <c r="D38" s="59"/>
      <c r="E38" s="163"/>
      <c r="F38" s="294"/>
      <c r="H38" s="274"/>
      <c r="I38" s="274"/>
      <c r="J38" s="274"/>
      <c r="K38" s="274"/>
      <c r="L38" s="334"/>
      <c r="M38" s="274"/>
      <c r="N38" s="274"/>
      <c r="O38" s="274"/>
      <c r="P38" s="274"/>
      <c r="Q38" s="336"/>
      <c r="R38" s="275"/>
      <c r="S38" s="275"/>
      <c r="T38" s="275"/>
      <c r="U38" s="275"/>
      <c r="V38" s="275"/>
      <c r="W38" s="275"/>
      <c r="X38" s="276"/>
      <c r="Y38" s="290"/>
    </row>
    <row r="39" spans="2:25" s="140" customFormat="1">
      <c r="B39" s="141">
        <v>28</v>
      </c>
      <c r="C39" s="142" t="str">
        <f t="shared" si="0"/>
        <v>Stadtwerke Waren GmbH</v>
      </c>
      <c r="D39" s="59"/>
      <c r="E39" s="163"/>
      <c r="F39" s="294"/>
      <c r="H39" s="274"/>
      <c r="I39" s="274"/>
      <c r="J39" s="274"/>
      <c r="K39" s="274"/>
      <c r="L39" s="334"/>
      <c r="M39" s="274"/>
      <c r="N39" s="274"/>
      <c r="O39" s="274"/>
      <c r="P39" s="274"/>
      <c r="Q39" s="336"/>
      <c r="R39" s="275"/>
      <c r="S39" s="275"/>
      <c r="T39" s="275"/>
      <c r="U39" s="275"/>
      <c r="V39" s="275"/>
      <c r="W39" s="275"/>
      <c r="X39" s="276"/>
      <c r="Y39" s="290"/>
    </row>
    <row r="40" spans="2:25" s="140" customFormat="1">
      <c r="B40" s="141">
        <v>29</v>
      </c>
      <c r="C40" s="142" t="str">
        <f t="shared" si="0"/>
        <v>Stadtwerke Waren GmbH</v>
      </c>
      <c r="D40" s="59"/>
      <c r="E40" s="163"/>
      <c r="F40" s="294"/>
      <c r="H40" s="274"/>
      <c r="I40" s="274"/>
      <c r="J40" s="274"/>
      <c r="K40" s="274"/>
      <c r="L40" s="334"/>
      <c r="M40" s="274"/>
      <c r="N40" s="274"/>
      <c r="O40" s="274"/>
      <c r="P40" s="274"/>
      <c r="Q40" s="336"/>
      <c r="R40" s="275"/>
      <c r="S40" s="275"/>
      <c r="T40" s="275"/>
      <c r="U40" s="275"/>
      <c r="V40" s="275"/>
      <c r="W40" s="275"/>
      <c r="X40" s="276"/>
      <c r="Y40" s="290"/>
    </row>
    <row r="41" spans="2:25" s="140" customFormat="1">
      <c r="B41" s="141">
        <v>30</v>
      </c>
      <c r="C41" s="142" t="str">
        <f t="shared" si="0"/>
        <v>Stadtwerke Waren GmbH</v>
      </c>
      <c r="D41" s="59"/>
      <c r="E41" s="163"/>
      <c r="F41" s="294"/>
      <c r="H41" s="274"/>
      <c r="I41" s="274"/>
      <c r="J41" s="274"/>
      <c r="K41" s="274"/>
      <c r="L41" s="334"/>
      <c r="M41" s="274"/>
      <c r="N41" s="274"/>
      <c r="O41" s="274"/>
      <c r="P41" s="274"/>
      <c r="Q41" s="336"/>
      <c r="R41" s="275"/>
      <c r="S41" s="275"/>
      <c r="T41" s="275"/>
      <c r="U41" s="275"/>
      <c r="V41" s="275"/>
      <c r="W41" s="275"/>
      <c r="X41" s="276"/>
      <c r="Y41" s="29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33 C34:C41 Q12:X21 F12:P2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2" customWidth="1"/>
    <col min="2" max="2" width="15.140625" style="72" customWidth="1"/>
    <col min="3" max="3" width="14.7109375" style="72" customWidth="1"/>
    <col min="4" max="4" width="5.85546875" style="72" hidden="1" customWidth="1"/>
    <col min="5" max="5" width="5.140625" style="72" customWidth="1"/>
    <col min="6" max="12" width="12.7109375" style="72" customWidth="1"/>
    <col min="13" max="30" width="5.7109375" style="72" customWidth="1"/>
    <col min="31" max="31" width="11.42578125" style="72" customWidth="1"/>
    <col min="32" max="16384" width="11.42578125" style="72" hidden="1"/>
  </cols>
  <sheetData>
    <row r="1" spans="2:30" ht="75" customHeight="1"/>
    <row r="2" spans="2:30" ht="23.25">
      <c r="B2" s="81" t="s">
        <v>449</v>
      </c>
    </row>
    <row r="3" spans="2:30" ht="15" customHeight="1">
      <c r="B3" s="81"/>
    </row>
    <row r="4" spans="2:30" ht="15" customHeight="1">
      <c r="B4" s="82" t="s">
        <v>448</v>
      </c>
      <c r="C4" s="60" t="str">
        <f>Netzbetreiber!$D$9</f>
        <v>Stadtwerke Waren GmbH</v>
      </c>
      <c r="D4" s="73"/>
      <c r="G4" s="73"/>
      <c r="I4" s="73"/>
      <c r="J4" s="74"/>
      <c r="M4" s="83" t="s">
        <v>541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>
      <c r="B5" s="84" t="s">
        <v>447</v>
      </c>
      <c r="C5" s="61" t="str">
        <f>Netzbetreiber!$D$28</f>
        <v>Stadtwerke Waren GmbH</v>
      </c>
      <c r="D5" s="37"/>
      <c r="E5" s="73"/>
      <c r="F5" s="73"/>
      <c r="G5" s="73"/>
      <c r="I5" s="73"/>
      <c r="J5" s="73"/>
      <c r="K5" s="73"/>
      <c r="L5" s="73"/>
      <c r="M5" s="85" t="s">
        <v>510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>
      <c r="B6" s="82" t="s">
        <v>445</v>
      </c>
      <c r="C6" s="60" t="str">
        <f>Netzbetreiber!$D$11</f>
        <v>9870005900005</v>
      </c>
      <c r="D6" s="37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.75" thickBot="1">
      <c r="B7" s="82" t="s">
        <v>133</v>
      </c>
      <c r="C7" s="56">
        <f>Netzbetreiber!$D$6</f>
        <v>42278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.75" thickBot="1">
      <c r="B8" s="86"/>
      <c r="C8" s="73"/>
      <c r="D8" s="73"/>
      <c r="E8" s="73"/>
      <c r="F8" s="73"/>
      <c r="G8" s="73"/>
      <c r="H8" s="73"/>
      <c r="I8" s="73"/>
      <c r="J8" s="73"/>
      <c r="K8" s="73"/>
      <c r="L8" s="73"/>
      <c r="M8" s="352" t="s">
        <v>461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.75" thickBo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7" t="s">
        <v>470</v>
      </c>
      <c r="N9" s="88" t="s">
        <v>373</v>
      </c>
      <c r="O9" s="89" t="s">
        <v>374</v>
      </c>
      <c r="P9" s="89" t="s">
        <v>375</v>
      </c>
      <c r="Q9" s="89" t="s">
        <v>376</v>
      </c>
      <c r="R9" s="89" t="s">
        <v>377</v>
      </c>
      <c r="S9" s="89" t="s">
        <v>378</v>
      </c>
      <c r="T9" s="89" t="s">
        <v>379</v>
      </c>
      <c r="U9" s="89" t="s">
        <v>380</v>
      </c>
      <c r="V9" s="89" t="s">
        <v>381</v>
      </c>
      <c r="W9" s="89" t="s">
        <v>382</v>
      </c>
      <c r="X9" s="89" t="s">
        <v>383</v>
      </c>
      <c r="Y9" s="89" t="s">
        <v>384</v>
      </c>
      <c r="Z9" s="89" t="s">
        <v>385</v>
      </c>
      <c r="AA9" s="89" t="s">
        <v>386</v>
      </c>
      <c r="AB9" s="89" t="s">
        <v>387</v>
      </c>
      <c r="AC9" s="90" t="s">
        <v>388</v>
      </c>
      <c r="AD9" s="90" t="s">
        <v>430</v>
      </c>
    </row>
    <row r="10" spans="2:30" ht="72" customHeight="1" thickBot="1">
      <c r="B10" s="357" t="s">
        <v>585</v>
      </c>
      <c r="C10" s="358"/>
      <c r="D10" s="91">
        <v>2</v>
      </c>
      <c r="E10" s="92" t="str">
        <f>IF(ISERROR(HLOOKUP(E$11,$M$9:$AD$33,$D10,0)),"",HLOOKUP(E$11,$M$9:$AD$33,$D10,0))</f>
        <v/>
      </c>
      <c r="F10" s="355" t="s">
        <v>399</v>
      </c>
      <c r="G10" s="355"/>
      <c r="H10" s="355"/>
      <c r="I10" s="355"/>
      <c r="J10" s="355"/>
      <c r="K10" s="355"/>
      <c r="L10" s="356"/>
      <c r="M10" s="93" t="s">
        <v>471</v>
      </c>
      <c r="N10" s="94" t="s">
        <v>472</v>
      </c>
      <c r="O10" s="95" t="s">
        <v>473</v>
      </c>
      <c r="P10" s="96" t="s">
        <v>474</v>
      </c>
      <c r="Q10" s="96" t="s">
        <v>475</v>
      </c>
      <c r="R10" s="96" t="s">
        <v>476</v>
      </c>
      <c r="S10" s="96" t="s">
        <v>477</v>
      </c>
      <c r="T10" s="96" t="s">
        <v>478</v>
      </c>
      <c r="U10" s="96" t="s">
        <v>479</v>
      </c>
      <c r="V10" s="96" t="s">
        <v>480</v>
      </c>
      <c r="W10" s="96" t="s">
        <v>481</v>
      </c>
      <c r="X10" s="96" t="s">
        <v>482</v>
      </c>
      <c r="Y10" s="96" t="s">
        <v>483</v>
      </c>
      <c r="Z10" s="96" t="s">
        <v>484</v>
      </c>
      <c r="AA10" s="96" t="s">
        <v>485</v>
      </c>
      <c r="AB10" s="96" t="s">
        <v>486</v>
      </c>
      <c r="AC10" s="97" t="s">
        <v>487</v>
      </c>
      <c r="AD10" s="98" t="s">
        <v>431</v>
      </c>
    </row>
    <row r="11" spans="2:30" ht="15.75" thickBot="1">
      <c r="B11" s="99" t="s">
        <v>422</v>
      </c>
      <c r="C11" s="100"/>
      <c r="D11" s="101">
        <v>3</v>
      </c>
      <c r="E11" s="102"/>
      <c r="F11" s="103" t="s">
        <v>390</v>
      </c>
      <c r="G11" s="104" t="s">
        <v>391</v>
      </c>
      <c r="H11" s="104" t="s">
        <v>392</v>
      </c>
      <c r="I11" s="104" t="s">
        <v>393</v>
      </c>
      <c r="J11" s="104" t="s">
        <v>394</v>
      </c>
      <c r="K11" s="104" t="s">
        <v>395</v>
      </c>
      <c r="L11" s="105" t="s">
        <v>396</v>
      </c>
      <c r="M11" s="68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1</v>
      </c>
      <c r="AB11" s="70">
        <v>0</v>
      </c>
      <c r="AC11" s="71">
        <v>0</v>
      </c>
      <c r="AD11" s="68">
        <v>0</v>
      </c>
    </row>
    <row r="12" spans="2:30" ht="15">
      <c r="B12" s="106" t="s">
        <v>400</v>
      </c>
      <c r="C12" s="107"/>
      <c r="D12" s="108">
        <v>4</v>
      </c>
      <c r="E12" s="301">
        <f>MIN(SUMPRODUCT($M$11:$AD$11,M12:AD12),1)</f>
        <v>1</v>
      </c>
      <c r="F12" s="298" t="s">
        <v>396</v>
      </c>
      <c r="G12" s="75" t="s">
        <v>396</v>
      </c>
      <c r="H12" s="75" t="s">
        <v>396</v>
      </c>
      <c r="I12" s="75" t="s">
        <v>396</v>
      </c>
      <c r="J12" s="75" t="s">
        <v>396</v>
      </c>
      <c r="K12" s="75" t="s">
        <v>396</v>
      </c>
      <c r="L12" s="76" t="s">
        <v>396</v>
      </c>
      <c r="M12" s="109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5">
        <v>1</v>
      </c>
    </row>
    <row r="13" spans="2:30" ht="15">
      <c r="B13" s="113" t="s">
        <v>401</v>
      </c>
      <c r="C13" s="114"/>
      <c r="D13" s="108">
        <v>5</v>
      </c>
      <c r="E13" s="302">
        <f t="shared" ref="E13:E33" si="0">MIN(SUMPRODUCT($M$11:$AD$11,M13:AD13),1)</f>
        <v>0</v>
      </c>
      <c r="F13" s="299" t="s">
        <v>396</v>
      </c>
      <c r="G13" s="77" t="s">
        <v>396</v>
      </c>
      <c r="H13" s="77" t="s">
        <v>396</v>
      </c>
      <c r="I13" s="77" t="s">
        <v>396</v>
      </c>
      <c r="J13" s="77" t="s">
        <v>396</v>
      </c>
      <c r="K13" s="77" t="s">
        <v>396</v>
      </c>
      <c r="L13" s="78" t="s">
        <v>396</v>
      </c>
      <c r="M13" s="109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6"/>
    </row>
    <row r="14" spans="2:30" ht="15">
      <c r="B14" s="113" t="s">
        <v>402</v>
      </c>
      <c r="C14" s="114"/>
      <c r="D14" s="108">
        <v>6</v>
      </c>
      <c r="E14" s="302">
        <f t="shared" si="0"/>
        <v>0</v>
      </c>
      <c r="F14" s="299" t="s">
        <v>396</v>
      </c>
      <c r="G14" s="77" t="s">
        <v>403</v>
      </c>
      <c r="H14" s="77" t="s">
        <v>403</v>
      </c>
      <c r="I14" s="77" t="s">
        <v>403</v>
      </c>
      <c r="J14" s="77" t="s">
        <v>403</v>
      </c>
      <c r="K14" s="77" t="s">
        <v>403</v>
      </c>
      <c r="L14" s="78" t="s">
        <v>403</v>
      </c>
      <c r="M14" s="109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6"/>
    </row>
    <row r="15" spans="2:30" ht="15">
      <c r="B15" s="113" t="s">
        <v>404</v>
      </c>
      <c r="C15" s="114"/>
      <c r="D15" s="108">
        <v>7</v>
      </c>
      <c r="E15" s="302">
        <f t="shared" si="0"/>
        <v>0</v>
      </c>
      <c r="F15" s="299" t="s">
        <v>403</v>
      </c>
      <c r="G15" s="77" t="s">
        <v>395</v>
      </c>
      <c r="H15" s="77" t="s">
        <v>403</v>
      </c>
      <c r="I15" s="77" t="s">
        <v>403</v>
      </c>
      <c r="J15" s="77" t="s">
        <v>403</v>
      </c>
      <c r="K15" s="77" t="s">
        <v>403</v>
      </c>
      <c r="L15" s="78" t="s">
        <v>403</v>
      </c>
      <c r="M15" s="109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6"/>
    </row>
    <row r="16" spans="2:30" ht="15">
      <c r="B16" s="118" t="s">
        <v>416</v>
      </c>
      <c r="C16" s="114"/>
      <c r="D16" s="108">
        <v>8</v>
      </c>
      <c r="E16" s="302">
        <f t="shared" si="0"/>
        <v>1</v>
      </c>
      <c r="F16" s="299" t="s">
        <v>403</v>
      </c>
      <c r="G16" s="77" t="s">
        <v>403</v>
      </c>
      <c r="H16" s="77" t="s">
        <v>403</v>
      </c>
      <c r="I16" s="77" t="s">
        <v>403</v>
      </c>
      <c r="J16" s="77" t="s">
        <v>396</v>
      </c>
      <c r="K16" s="77" t="s">
        <v>403</v>
      </c>
      <c r="L16" s="78" t="s">
        <v>403</v>
      </c>
      <c r="M16" s="109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6">
        <v>1</v>
      </c>
    </row>
    <row r="17" spans="2:30" ht="15">
      <c r="B17" s="118" t="s">
        <v>417</v>
      </c>
      <c r="C17" s="114"/>
      <c r="D17" s="108">
        <v>9</v>
      </c>
      <c r="E17" s="302">
        <f t="shared" si="0"/>
        <v>1</v>
      </c>
      <c r="F17" s="299" t="s">
        <v>403</v>
      </c>
      <c r="G17" s="77" t="s">
        <v>403</v>
      </c>
      <c r="H17" s="77" t="s">
        <v>403</v>
      </c>
      <c r="I17" s="77" t="s">
        <v>403</v>
      </c>
      <c r="J17" s="77" t="s">
        <v>403</v>
      </c>
      <c r="K17" s="77" t="s">
        <v>403</v>
      </c>
      <c r="L17" s="78" t="s">
        <v>396</v>
      </c>
      <c r="M17" s="109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6">
        <v>1</v>
      </c>
    </row>
    <row r="18" spans="2:30" ht="15">
      <c r="B18" s="118" t="s">
        <v>418</v>
      </c>
      <c r="C18" s="114"/>
      <c r="D18" s="108">
        <v>10</v>
      </c>
      <c r="E18" s="302">
        <f t="shared" si="0"/>
        <v>1</v>
      </c>
      <c r="F18" s="299" t="s">
        <v>396</v>
      </c>
      <c r="G18" s="77" t="s">
        <v>403</v>
      </c>
      <c r="H18" s="77" t="s">
        <v>403</v>
      </c>
      <c r="I18" s="77" t="s">
        <v>403</v>
      </c>
      <c r="J18" s="77" t="s">
        <v>403</v>
      </c>
      <c r="K18" s="77" t="s">
        <v>403</v>
      </c>
      <c r="L18" s="78" t="s">
        <v>403</v>
      </c>
      <c r="M18" s="109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6">
        <v>1</v>
      </c>
    </row>
    <row r="19" spans="2:30" ht="15">
      <c r="B19" s="118" t="s">
        <v>405</v>
      </c>
      <c r="C19" s="114"/>
      <c r="D19" s="108">
        <v>11</v>
      </c>
      <c r="E19" s="302">
        <f t="shared" si="0"/>
        <v>1</v>
      </c>
      <c r="F19" s="299" t="s">
        <v>396</v>
      </c>
      <c r="G19" s="77" t="s">
        <v>396</v>
      </c>
      <c r="H19" s="77" t="s">
        <v>396</v>
      </c>
      <c r="I19" s="77" t="s">
        <v>396</v>
      </c>
      <c r="J19" s="77" t="s">
        <v>396</v>
      </c>
      <c r="K19" s="77" t="s">
        <v>396</v>
      </c>
      <c r="L19" s="78" t="s">
        <v>396</v>
      </c>
      <c r="M19" s="109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6">
        <v>1</v>
      </c>
    </row>
    <row r="20" spans="2:30" ht="15">
      <c r="B20" s="118" t="s">
        <v>651</v>
      </c>
      <c r="C20" s="114"/>
      <c r="D20" s="108">
        <v>12</v>
      </c>
      <c r="E20" s="302">
        <f t="shared" si="0"/>
        <v>1</v>
      </c>
      <c r="F20" s="299" t="s">
        <v>403</v>
      </c>
      <c r="G20" s="77" t="s">
        <v>403</v>
      </c>
      <c r="H20" s="77" t="s">
        <v>403</v>
      </c>
      <c r="I20" s="77" t="s">
        <v>396</v>
      </c>
      <c r="J20" s="77" t="s">
        <v>403</v>
      </c>
      <c r="K20" s="77" t="s">
        <v>403</v>
      </c>
      <c r="L20" s="78" t="s">
        <v>403</v>
      </c>
      <c r="M20" s="109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6">
        <v>1</v>
      </c>
    </row>
    <row r="21" spans="2:30" ht="15">
      <c r="B21" s="118" t="s">
        <v>419</v>
      </c>
      <c r="C21" s="114"/>
      <c r="D21" s="108">
        <v>13</v>
      </c>
      <c r="E21" s="302">
        <f t="shared" si="0"/>
        <v>1</v>
      </c>
      <c r="F21" s="299" t="s">
        <v>403</v>
      </c>
      <c r="G21" s="77" t="s">
        <v>403</v>
      </c>
      <c r="H21" s="77" t="s">
        <v>403</v>
      </c>
      <c r="I21" s="77" t="s">
        <v>403</v>
      </c>
      <c r="J21" s="77" t="s">
        <v>403</v>
      </c>
      <c r="K21" s="77" t="s">
        <v>403</v>
      </c>
      <c r="L21" s="78" t="s">
        <v>396</v>
      </c>
      <c r="M21" s="109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6">
        <v>1</v>
      </c>
    </row>
    <row r="22" spans="2:30" ht="15">
      <c r="B22" s="118" t="s">
        <v>420</v>
      </c>
      <c r="C22" s="114"/>
      <c r="D22" s="108">
        <v>14</v>
      </c>
      <c r="E22" s="302">
        <f t="shared" si="0"/>
        <v>1</v>
      </c>
      <c r="F22" s="299" t="s">
        <v>396</v>
      </c>
      <c r="G22" s="77" t="s">
        <v>403</v>
      </c>
      <c r="H22" s="77" t="s">
        <v>403</v>
      </c>
      <c r="I22" s="77" t="s">
        <v>403</v>
      </c>
      <c r="J22" s="77" t="s">
        <v>403</v>
      </c>
      <c r="K22" s="77" t="s">
        <v>403</v>
      </c>
      <c r="L22" s="78" t="s">
        <v>403</v>
      </c>
      <c r="M22" s="109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6">
        <v>1</v>
      </c>
    </row>
    <row r="23" spans="2:30" ht="15">
      <c r="B23" s="113" t="s">
        <v>421</v>
      </c>
      <c r="C23" s="114"/>
      <c r="D23" s="108">
        <v>15</v>
      </c>
      <c r="E23" s="302">
        <f t="shared" si="0"/>
        <v>0</v>
      </c>
      <c r="F23" s="299" t="s">
        <v>403</v>
      </c>
      <c r="G23" s="77" t="s">
        <v>403</v>
      </c>
      <c r="H23" s="77" t="s">
        <v>403</v>
      </c>
      <c r="I23" s="77" t="s">
        <v>396</v>
      </c>
      <c r="J23" s="77" t="s">
        <v>403</v>
      </c>
      <c r="K23" s="77" t="s">
        <v>403</v>
      </c>
      <c r="L23" s="78" t="s">
        <v>403</v>
      </c>
      <c r="M23" s="109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6"/>
    </row>
    <row r="24" spans="2:30" ht="15">
      <c r="B24" s="113" t="s">
        <v>406</v>
      </c>
      <c r="C24" s="114"/>
      <c r="D24" s="108">
        <v>16</v>
      </c>
      <c r="E24" s="302">
        <f t="shared" si="0"/>
        <v>0</v>
      </c>
      <c r="F24" s="299" t="s">
        <v>396</v>
      </c>
      <c r="G24" s="77" t="s">
        <v>396</v>
      </c>
      <c r="H24" s="77" t="s">
        <v>396</v>
      </c>
      <c r="I24" s="77" t="s">
        <v>396</v>
      </c>
      <c r="J24" s="77" t="s">
        <v>396</v>
      </c>
      <c r="K24" s="77" t="s">
        <v>396</v>
      </c>
      <c r="L24" s="78" t="s">
        <v>396</v>
      </c>
      <c r="M24" s="109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6"/>
    </row>
    <row r="25" spans="2:30" ht="15">
      <c r="B25" s="113" t="s">
        <v>407</v>
      </c>
      <c r="C25" s="114"/>
      <c r="D25" s="108">
        <v>17</v>
      </c>
      <c r="E25" s="302">
        <f t="shared" si="0"/>
        <v>0</v>
      </c>
      <c r="F25" s="299" t="s">
        <v>396</v>
      </c>
      <c r="G25" s="77" t="s">
        <v>396</v>
      </c>
      <c r="H25" s="77" t="s">
        <v>396</v>
      </c>
      <c r="I25" s="77" t="s">
        <v>396</v>
      </c>
      <c r="J25" s="77" t="s">
        <v>396</v>
      </c>
      <c r="K25" s="77" t="s">
        <v>396</v>
      </c>
      <c r="L25" s="78" t="s">
        <v>396</v>
      </c>
      <c r="M25" s="109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6"/>
    </row>
    <row r="26" spans="2:30" ht="15">
      <c r="B26" s="118" t="s">
        <v>408</v>
      </c>
      <c r="C26" s="114"/>
      <c r="D26" s="108">
        <v>18</v>
      </c>
      <c r="E26" s="302">
        <f t="shared" si="0"/>
        <v>1</v>
      </c>
      <c r="F26" s="299" t="s">
        <v>396</v>
      </c>
      <c r="G26" s="77" t="s">
        <v>396</v>
      </c>
      <c r="H26" s="77" t="s">
        <v>396</v>
      </c>
      <c r="I26" s="77" t="s">
        <v>396</v>
      </c>
      <c r="J26" s="77" t="s">
        <v>396</v>
      </c>
      <c r="K26" s="77" t="s">
        <v>396</v>
      </c>
      <c r="L26" s="78" t="s">
        <v>396</v>
      </c>
      <c r="M26" s="109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6">
        <v>1</v>
      </c>
    </row>
    <row r="27" spans="2:30" ht="15">
      <c r="B27" s="113" t="s">
        <v>409</v>
      </c>
      <c r="C27" s="114"/>
      <c r="D27" s="108">
        <v>19</v>
      </c>
      <c r="E27" s="302">
        <f t="shared" si="0"/>
        <v>1</v>
      </c>
      <c r="F27" s="299" t="s">
        <v>396</v>
      </c>
      <c r="G27" s="77" t="s">
        <v>396</v>
      </c>
      <c r="H27" s="77" t="s">
        <v>396</v>
      </c>
      <c r="I27" s="77" t="s">
        <v>396</v>
      </c>
      <c r="J27" s="77" t="s">
        <v>396</v>
      </c>
      <c r="K27" s="77" t="s">
        <v>396</v>
      </c>
      <c r="L27" s="78" t="s">
        <v>396</v>
      </c>
      <c r="M27" s="109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6"/>
    </row>
    <row r="28" spans="2:30" ht="15">
      <c r="B28" s="113" t="s">
        <v>410</v>
      </c>
      <c r="C28" s="114"/>
      <c r="D28" s="108">
        <v>20</v>
      </c>
      <c r="E28" s="302">
        <f t="shared" si="0"/>
        <v>0</v>
      </c>
      <c r="F28" s="299" t="s">
        <v>396</v>
      </c>
      <c r="G28" s="77" t="s">
        <v>396</v>
      </c>
      <c r="H28" s="77" t="s">
        <v>396</v>
      </c>
      <c r="I28" s="77" t="s">
        <v>396</v>
      </c>
      <c r="J28" s="77" t="s">
        <v>396</v>
      </c>
      <c r="K28" s="77" t="s">
        <v>396</v>
      </c>
      <c r="L28" s="78" t="s">
        <v>396</v>
      </c>
      <c r="M28" s="109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6"/>
    </row>
    <row r="29" spans="2:30" ht="15">
      <c r="B29" s="113" t="s">
        <v>411</v>
      </c>
      <c r="C29" s="114"/>
      <c r="D29" s="108">
        <v>21</v>
      </c>
      <c r="E29" s="302">
        <f t="shared" si="0"/>
        <v>0</v>
      </c>
      <c r="F29" s="299" t="s">
        <v>403</v>
      </c>
      <c r="G29" s="77" t="s">
        <v>403</v>
      </c>
      <c r="H29" s="77" t="s">
        <v>396</v>
      </c>
      <c r="I29" s="77" t="s">
        <v>403</v>
      </c>
      <c r="J29" s="77" t="s">
        <v>403</v>
      </c>
      <c r="K29" s="77" t="s">
        <v>403</v>
      </c>
      <c r="L29" s="78" t="s">
        <v>403</v>
      </c>
      <c r="M29" s="109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6"/>
    </row>
    <row r="30" spans="2:30" ht="15">
      <c r="B30" s="113" t="s">
        <v>412</v>
      </c>
      <c r="C30" s="114"/>
      <c r="D30" s="108">
        <v>22</v>
      </c>
      <c r="E30" s="302">
        <f t="shared" si="0"/>
        <v>0</v>
      </c>
      <c r="F30" s="299" t="s">
        <v>395</v>
      </c>
      <c r="G30" s="77" t="s">
        <v>395</v>
      </c>
      <c r="H30" s="77" t="s">
        <v>395</v>
      </c>
      <c r="I30" s="77" t="s">
        <v>395</v>
      </c>
      <c r="J30" s="77" t="s">
        <v>395</v>
      </c>
      <c r="K30" s="77" t="s">
        <v>395</v>
      </c>
      <c r="L30" s="78" t="s">
        <v>396</v>
      </c>
      <c r="M30" s="109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6"/>
    </row>
    <row r="31" spans="2:30" ht="15">
      <c r="B31" s="118" t="s">
        <v>413</v>
      </c>
      <c r="C31" s="114"/>
      <c r="D31" s="108">
        <v>23</v>
      </c>
      <c r="E31" s="302">
        <f t="shared" si="0"/>
        <v>1</v>
      </c>
      <c r="F31" s="299" t="s">
        <v>396</v>
      </c>
      <c r="G31" s="77" t="s">
        <v>396</v>
      </c>
      <c r="H31" s="77" t="s">
        <v>396</v>
      </c>
      <c r="I31" s="77" t="s">
        <v>396</v>
      </c>
      <c r="J31" s="77" t="s">
        <v>396</v>
      </c>
      <c r="K31" s="77" t="s">
        <v>396</v>
      </c>
      <c r="L31" s="78" t="s">
        <v>396</v>
      </c>
      <c r="M31" s="109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6">
        <v>1</v>
      </c>
    </row>
    <row r="32" spans="2:30" ht="15">
      <c r="B32" s="118" t="s">
        <v>414</v>
      </c>
      <c r="C32" s="114"/>
      <c r="D32" s="108">
        <v>24</v>
      </c>
      <c r="E32" s="302">
        <f t="shared" si="0"/>
        <v>1</v>
      </c>
      <c r="F32" s="299" t="s">
        <v>396</v>
      </c>
      <c r="G32" s="77" t="s">
        <v>396</v>
      </c>
      <c r="H32" s="77" t="s">
        <v>396</v>
      </c>
      <c r="I32" s="77" t="s">
        <v>396</v>
      </c>
      <c r="J32" s="77" t="s">
        <v>396</v>
      </c>
      <c r="K32" s="77" t="s">
        <v>396</v>
      </c>
      <c r="L32" s="78" t="s">
        <v>396</v>
      </c>
      <c r="M32" s="109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6">
        <v>1</v>
      </c>
    </row>
    <row r="33" spans="2:30" ht="15.75" thickBot="1">
      <c r="B33" s="119" t="s">
        <v>415</v>
      </c>
      <c r="C33" s="120"/>
      <c r="D33" s="121">
        <v>25</v>
      </c>
      <c r="E33" s="303">
        <f t="shared" si="0"/>
        <v>0</v>
      </c>
      <c r="F33" s="300" t="s">
        <v>395</v>
      </c>
      <c r="G33" s="79" t="s">
        <v>395</v>
      </c>
      <c r="H33" s="79" t="s">
        <v>395</v>
      </c>
      <c r="I33" s="79" t="s">
        <v>395</v>
      </c>
      <c r="J33" s="79" t="s">
        <v>395</v>
      </c>
      <c r="K33" s="79" t="s">
        <v>395</v>
      </c>
      <c r="L33" s="80" t="s">
        <v>396</v>
      </c>
      <c r="M33" s="109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7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9" t="s">
        <v>348</v>
      </c>
      <c r="B1" s="210">
        <v>42173</v>
      </c>
      <c r="D1" s="128" t="s">
        <v>457</v>
      </c>
      <c r="F1" s="211" t="s">
        <v>547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5" t="str">
        <f t="shared" si="3"/>
        <v>D15</v>
      </c>
      <c r="D5" s="221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5" t="str">
        <f t="shared" si="3"/>
        <v>1D4</v>
      </c>
      <c r="D7" s="221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5" t="str">
        <f t="shared" si="3"/>
        <v>D23</v>
      </c>
      <c r="D8" s="221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5" t="str">
        <f t="shared" si="3"/>
        <v>D24</v>
      </c>
      <c r="D9" s="221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5" t="str">
        <f t="shared" si="3"/>
        <v>D25</v>
      </c>
      <c r="D10" s="221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5" t="str">
        <f t="shared" si="3"/>
        <v>2D3</v>
      </c>
      <c r="D11" s="221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5" t="str">
        <f t="shared" si="3"/>
        <v>2D4</v>
      </c>
      <c r="D12" s="221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5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5" t="str">
        <f t="shared" si="3"/>
        <v>MK1</v>
      </c>
      <c r="D14" s="221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5" t="str">
        <f t="shared" si="3"/>
        <v>MK2</v>
      </c>
      <c r="D15" s="221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5" t="str">
        <f t="shared" si="3"/>
        <v>MK3</v>
      </c>
      <c r="D16" s="221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5" t="str">
        <f t="shared" si="3"/>
        <v>MK4</v>
      </c>
      <c r="D17" s="221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5" t="str">
        <f t="shared" si="3"/>
        <v>MK5</v>
      </c>
      <c r="D18" s="221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5" t="str">
        <f t="shared" si="3"/>
        <v>KM3</v>
      </c>
      <c r="D19" s="221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5" t="str">
        <f t="shared" si="3"/>
        <v>KM4</v>
      </c>
      <c r="D20" s="221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5" t="str">
        <f t="shared" si="3"/>
        <v>HA1</v>
      </c>
      <c r="D21" s="221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5" t="str">
        <f t="shared" si="3"/>
        <v>HA2</v>
      </c>
      <c r="D22" s="221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5" t="str">
        <f t="shared" si="3"/>
        <v>HA3</v>
      </c>
      <c r="D23" s="221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5" t="str">
        <f t="shared" si="3"/>
        <v>HA4</v>
      </c>
      <c r="D24" s="221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5" t="str">
        <f t="shared" si="3"/>
        <v>HA5</v>
      </c>
      <c r="D25" s="221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5" t="str">
        <f t="shared" si="3"/>
        <v>AH3</v>
      </c>
      <c r="D26" s="221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5" t="str">
        <f t="shared" si="3"/>
        <v>AH4</v>
      </c>
      <c r="D27" s="221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5" t="str">
        <f t="shared" si="3"/>
        <v>KO1</v>
      </c>
      <c r="D28" s="221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5" t="str">
        <f t="shared" si="3"/>
        <v>KO2</v>
      </c>
      <c r="D29" s="221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5" t="str">
        <f t="shared" si="3"/>
        <v>KO3</v>
      </c>
      <c r="D30" s="221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5" t="str">
        <f t="shared" si="3"/>
        <v>KO4</v>
      </c>
      <c r="D31" s="221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5" t="str">
        <f t="shared" si="3"/>
        <v>KO5</v>
      </c>
      <c r="D32" s="221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5" t="str">
        <f t="shared" si="3"/>
        <v>OK3</v>
      </c>
      <c r="D33" s="221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5" t="str">
        <f t="shared" si="3"/>
        <v>OK4</v>
      </c>
      <c r="D34" s="221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5" t="str">
        <f t="shared" si="3"/>
        <v>BD1</v>
      </c>
      <c r="D35" s="221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5" t="str">
        <f t="shared" si="3"/>
        <v>BD2</v>
      </c>
      <c r="D36" s="221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5" t="str">
        <f t="shared" si="3"/>
        <v>BD3</v>
      </c>
      <c r="D37" s="221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5" t="str">
        <f t="shared" si="3"/>
        <v>BD4</v>
      </c>
      <c r="D38" s="221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5" t="str">
        <f t="shared" si="3"/>
        <v>BD5</v>
      </c>
      <c r="D39" s="221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5" t="str">
        <f t="shared" si="3"/>
        <v>DB3</v>
      </c>
      <c r="D40" s="221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5" t="str">
        <f t="shared" si="3"/>
        <v>DB4</v>
      </c>
      <c r="D41" s="221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5" t="str">
        <f t="shared" si="3"/>
        <v>GA1</v>
      </c>
      <c r="D42" s="221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5" t="str">
        <f t="shared" si="3"/>
        <v>GA2</v>
      </c>
      <c r="D43" s="221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5" t="str">
        <f t="shared" si="3"/>
        <v>GA3</v>
      </c>
      <c r="D44" s="221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5" t="str">
        <f t="shared" si="3"/>
        <v>GA4</v>
      </c>
      <c r="D45" s="221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5" t="str">
        <f t="shared" si="3"/>
        <v>GA5</v>
      </c>
      <c r="D46" s="221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5" t="str">
        <f t="shared" si="3"/>
        <v>AG3</v>
      </c>
      <c r="D47" s="221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5" t="str">
        <f t="shared" si="3"/>
        <v>AG4</v>
      </c>
      <c r="D48" s="221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5" t="str">
        <f t="shared" si="3"/>
        <v>BH1</v>
      </c>
      <c r="D49" s="221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5" t="str">
        <f t="shared" si="3"/>
        <v>BH2</v>
      </c>
      <c r="D50" s="221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5" t="str">
        <f t="shared" si="3"/>
        <v>BH3</v>
      </c>
      <c r="D51" s="221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5" t="str">
        <f t="shared" si="3"/>
        <v>BH4</v>
      </c>
      <c r="D52" s="221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5" t="str">
        <f t="shared" si="3"/>
        <v>BH5</v>
      </c>
      <c r="D53" s="221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5" t="str">
        <f t="shared" si="3"/>
        <v>HB3</v>
      </c>
      <c r="D54" s="221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5" t="str">
        <f t="shared" si="3"/>
        <v>HB4</v>
      </c>
      <c r="D55" s="221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5" t="str">
        <f t="shared" si="3"/>
        <v>WA1</v>
      </c>
      <c r="D56" s="221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5" t="str">
        <f t="shared" si="3"/>
        <v>WA2</v>
      </c>
      <c r="D57" s="221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5" t="str">
        <f t="shared" si="3"/>
        <v>WA3</v>
      </c>
      <c r="D58" s="221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5" t="str">
        <f t="shared" si="3"/>
        <v>WA4</v>
      </c>
      <c r="D59" s="221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5" t="str">
        <f t="shared" si="3"/>
        <v>WA5</v>
      </c>
      <c r="D60" s="221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5" t="str">
        <f t="shared" si="3"/>
        <v>AW3</v>
      </c>
      <c r="D61" s="221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5" t="str">
        <f t="shared" si="3"/>
        <v>AW4</v>
      </c>
      <c r="D62" s="221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5" t="str">
        <f t="shared" si="3"/>
        <v>GB1</v>
      </c>
      <c r="D63" s="221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5" t="str">
        <f t="shared" si="3"/>
        <v>GB2</v>
      </c>
      <c r="D64" s="221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5" t="str">
        <f t="shared" si="3"/>
        <v>GB3</v>
      </c>
      <c r="D65" s="221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5" t="str">
        <f t="shared" si="3"/>
        <v>GB4</v>
      </c>
      <c r="D66" s="221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5" t="str">
        <f t="shared" si="3"/>
        <v>GB5</v>
      </c>
      <c r="D67" s="221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5" t="str">
        <f t="shared" si="6"/>
        <v>BG4</v>
      </c>
      <c r="D69" s="221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5" t="str">
        <f t="shared" si="6"/>
        <v>BA1</v>
      </c>
      <c r="D70" s="221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5" t="str">
        <f t="shared" si="6"/>
        <v>BA2</v>
      </c>
      <c r="D71" s="221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5" t="str">
        <f t="shared" si="6"/>
        <v>BA3</v>
      </c>
      <c r="D72" s="221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5" t="str">
        <f t="shared" si="6"/>
        <v>BA4</v>
      </c>
      <c r="D73" s="221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5" t="str">
        <f t="shared" si="6"/>
        <v>BA5</v>
      </c>
      <c r="D74" s="221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5" t="str">
        <f t="shared" si="6"/>
        <v>AB3</v>
      </c>
      <c r="D75" s="221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5" t="str">
        <f t="shared" si="6"/>
        <v>AB4</v>
      </c>
      <c r="D76" s="221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5" t="str">
        <f t="shared" si="6"/>
        <v>PD1</v>
      </c>
      <c r="D77" s="221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5" t="str">
        <f t="shared" si="6"/>
        <v>PD2</v>
      </c>
      <c r="D78" s="221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5" t="str">
        <f t="shared" si="6"/>
        <v>PD3</v>
      </c>
      <c r="D79" s="221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5" t="str">
        <f t="shared" si="6"/>
        <v>PD4</v>
      </c>
      <c r="D80" s="221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5" t="str">
        <f t="shared" si="6"/>
        <v>PD5</v>
      </c>
      <c r="D81" s="221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5" t="str">
        <f t="shared" si="6"/>
        <v>DP3</v>
      </c>
      <c r="D82" s="221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5" t="str">
        <f t="shared" si="6"/>
        <v>DP4</v>
      </c>
      <c r="D83" s="221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5" t="str">
        <f t="shared" si="6"/>
        <v>MF1</v>
      </c>
      <c r="D84" s="221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5" t="str">
        <f t="shared" si="6"/>
        <v>MF2</v>
      </c>
      <c r="D85" s="221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5" t="str">
        <f t="shared" si="6"/>
        <v>MF3</v>
      </c>
      <c r="D86" s="221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5" t="str">
        <f t="shared" si="6"/>
        <v>MF4</v>
      </c>
      <c r="D87" s="221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5" t="str">
        <f t="shared" si="6"/>
        <v>MF5</v>
      </c>
      <c r="D88" s="221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5" t="str">
        <f t="shared" si="6"/>
        <v>FM3</v>
      </c>
      <c r="D89" s="221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5" t="str">
        <f t="shared" si="6"/>
        <v>FM4</v>
      </c>
      <c r="D90" s="221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5" t="str">
        <f t="shared" si="6"/>
        <v>HD3</v>
      </c>
      <c r="D91" s="221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5" t="str">
        <f t="shared" si="6"/>
        <v>HD4</v>
      </c>
      <c r="D92" s="221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9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5" t="s">
        <v>245</v>
      </c>
      <c r="B96" s="125" t="s">
        <v>55</v>
      </c>
      <c r="C96" s="125" t="s">
        <v>322</v>
      </c>
      <c r="D96" s="229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5" t="s">
        <v>245</v>
      </c>
      <c r="B97" s="125" t="s">
        <v>60</v>
      </c>
      <c r="C97" s="125" t="s">
        <v>327</v>
      </c>
      <c r="D97" s="229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5" t="s">
        <v>245</v>
      </c>
      <c r="B98" s="125" t="s">
        <v>65</v>
      </c>
      <c r="C98" s="125" t="s">
        <v>332</v>
      </c>
      <c r="D98" s="229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5" t="s">
        <v>245</v>
      </c>
      <c r="B99" s="125" t="s">
        <v>18</v>
      </c>
      <c r="C99" s="125" t="s">
        <v>285</v>
      </c>
      <c r="D99" s="229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9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9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9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9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9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9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9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9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9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9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9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9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9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9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9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9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9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9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9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9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9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9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9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9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9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9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9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9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9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9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9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9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9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9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9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9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9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9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9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9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9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9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9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9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9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9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9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9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9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9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9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9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9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9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9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9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9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9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9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5" customWidth="1"/>
    <col min="16" max="16" width="16.5703125" style="231" customWidth="1"/>
    <col min="17" max="16384" width="11.42578125" style="231"/>
  </cols>
  <sheetData>
    <row r="1" spans="1:16" s="230" customFormat="1">
      <c r="A1" s="128" t="s">
        <v>458</v>
      </c>
      <c r="B1" s="125"/>
      <c r="D1" s="211" t="s">
        <v>547</v>
      </c>
    </row>
    <row r="2" spans="1:16">
      <c r="A2" s="231"/>
      <c r="B2" s="230" t="s">
        <v>459</v>
      </c>
    </row>
    <row r="3" spans="1:16" ht="20.100000000000001" customHeight="1">
      <c r="A3" s="359" t="s">
        <v>248</v>
      </c>
      <c r="B3" s="232" t="s">
        <v>86</v>
      </c>
      <c r="C3" s="233"/>
      <c r="D3" s="361" t="s">
        <v>460</v>
      </c>
      <c r="E3" s="362"/>
      <c r="F3" s="362"/>
      <c r="G3" s="362"/>
      <c r="H3" s="362"/>
      <c r="I3" s="362"/>
      <c r="J3" s="363"/>
      <c r="K3" s="234"/>
      <c r="L3" s="234"/>
      <c r="M3" s="234"/>
      <c r="N3" s="234"/>
      <c r="O3" s="235"/>
      <c r="P3" s="234"/>
    </row>
    <row r="4" spans="1:16" ht="20.100000000000001" customHeight="1">
      <c r="A4" s="360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369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369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Herr Papenbroock</cp:lastModifiedBy>
  <cp:lastPrinted>2015-08-06T07:58:10Z</cp:lastPrinted>
  <dcterms:created xsi:type="dcterms:W3CDTF">2015-01-15T05:25:41Z</dcterms:created>
  <dcterms:modified xsi:type="dcterms:W3CDTF">2015-08-06T08:00:15Z</dcterms:modified>
</cp:coreProperties>
</file>